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eenSchellekensXte\Desktop\"/>
    </mc:Choice>
  </mc:AlternateContent>
  <xr:revisionPtr revIDLastSave="0" documentId="13_ncr:1_{88080E7A-D073-41B5-BC16-43ECF19E9C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arverslag" sheetId="1" r:id="rId1"/>
    <sheet name="Bijdrage eigenaren" sheetId="2" r:id="rId2"/>
    <sheet name="Sheet1" sheetId="12" r:id="rId3"/>
    <sheet name="2023" sheetId="3" r:id="rId4"/>
    <sheet name="2016" sheetId="6" state="hidden" r:id="rId5"/>
    <sheet name="2015" sheetId="7" state="hidden" r:id="rId6"/>
    <sheet name="2014" sheetId="8" state="hidden" r:id="rId7"/>
    <sheet name="2013" sheetId="9" state="hidden" r:id="rId8"/>
    <sheet name="2012" sheetId="10" state="hidden" r:id="rId9"/>
    <sheet name="2011" sheetId="11" state="hidden" r:id="rId10"/>
  </sheets>
  <definedNames>
    <definedName name="_xlnm._FilterDatabase" localSheetId="6" hidden="1">'2014'!$A$1:$K$95</definedName>
    <definedName name="_xlnm._FilterDatabase" localSheetId="5" hidden="1">'2015'!$A$1:$U$95</definedName>
    <definedName name="_xlnm._FilterDatabase" localSheetId="4" hidden="1">'2016'!$A$1:$U$106</definedName>
    <definedName name="_xlnm._FilterDatabase" localSheetId="3" hidden="1">'2023'!$A$1:$Z$199</definedName>
  </definedNames>
  <calcPr calcId="191029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K21" i="1"/>
  <c r="P4" i="1"/>
  <c r="N5" i="1"/>
  <c r="N4" i="1"/>
  <c r="W127" i="2"/>
  <c r="N124" i="2"/>
  <c r="X127" i="2"/>
  <c r="O127" i="2" s="1"/>
  <c r="O126" i="2"/>
  <c r="O125" i="2"/>
  <c r="P125" i="2"/>
  <c r="U121" i="2"/>
  <c r="N127" i="2"/>
  <c r="N126" i="2"/>
  <c r="N125" i="2"/>
  <c r="N123" i="2"/>
  <c r="N122" i="2"/>
  <c r="D133" i="2"/>
  <c r="N24" i="1"/>
  <c r="P19" i="1"/>
  <c r="Q21" i="1" s="1"/>
  <c r="P16" i="1"/>
  <c r="Q18" i="1" s="1"/>
  <c r="K8" i="1"/>
  <c r="K24" i="1" s="1"/>
  <c r="J8" i="1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E176" i="2"/>
  <c r="E175" i="2"/>
  <c r="E177" i="2" s="1"/>
  <c r="E170" i="2"/>
  <c r="E169" i="2"/>
  <c r="E168" i="2"/>
  <c r="D131" i="2"/>
  <c r="T115" i="2"/>
  <c r="N115" i="2"/>
  <c r="T114" i="2"/>
  <c r="N114" i="2"/>
  <c r="T113" i="2"/>
  <c r="N113" i="2"/>
  <c r="N112" i="2"/>
  <c r="N111" i="2"/>
  <c r="N110" i="2"/>
  <c r="W103" i="2"/>
  <c r="X103" i="2" s="1"/>
  <c r="O103" i="2" s="1"/>
  <c r="T103" i="2"/>
  <c r="V103" i="2" s="1"/>
  <c r="N103" i="2"/>
  <c r="W102" i="2"/>
  <c r="X102" i="2" s="1"/>
  <c r="O102" i="2" s="1"/>
  <c r="V102" i="2"/>
  <c r="T102" i="2"/>
  <c r="N102" i="2"/>
  <c r="T101" i="2"/>
  <c r="V101" i="2" s="1"/>
  <c r="N101" i="2"/>
  <c r="N100" i="2"/>
  <c r="N99" i="2"/>
  <c r="N98" i="2"/>
  <c r="T92" i="2"/>
  <c r="W92" i="2" s="1"/>
  <c r="N92" i="2"/>
  <c r="W91" i="2"/>
  <c r="X91" i="2" s="1"/>
  <c r="O91" i="2" s="1"/>
  <c r="T91" i="2"/>
  <c r="U91" i="2" s="1"/>
  <c r="N91" i="2"/>
  <c r="W90" i="2"/>
  <c r="O87" i="2" s="1"/>
  <c r="T90" i="2"/>
  <c r="X90" i="2" s="1"/>
  <c r="N90" i="2"/>
  <c r="N89" i="2"/>
  <c r="N88" i="2"/>
  <c r="N87" i="2"/>
  <c r="N94" i="2" s="1"/>
  <c r="N83" i="2"/>
  <c r="T81" i="2"/>
  <c r="W81" i="2" s="1"/>
  <c r="N81" i="2"/>
  <c r="T80" i="2"/>
  <c r="W80" i="2" s="1"/>
  <c r="N80" i="2"/>
  <c r="X79" i="2"/>
  <c r="W79" i="2"/>
  <c r="T79" i="2"/>
  <c r="N79" i="2"/>
  <c r="N78" i="2"/>
  <c r="N77" i="2"/>
  <c r="N76" i="2"/>
  <c r="V71" i="2"/>
  <c r="T71" i="2"/>
  <c r="U71" i="2" s="1"/>
  <c r="W71" i="2" s="1"/>
  <c r="N71" i="2"/>
  <c r="V70" i="2"/>
  <c r="T70" i="2"/>
  <c r="U70" i="2" s="1"/>
  <c r="W70" i="2" s="1"/>
  <c r="N70" i="2"/>
  <c r="V69" i="2"/>
  <c r="T69" i="2"/>
  <c r="U69" i="2" s="1"/>
  <c r="W69" i="2" s="1"/>
  <c r="N69" i="2"/>
  <c r="N68" i="2"/>
  <c r="P67" i="2"/>
  <c r="N67" i="2"/>
  <c r="N72" i="2" s="1"/>
  <c r="P72" i="2" s="1"/>
  <c r="P73" i="2" s="1"/>
  <c r="N66" i="2"/>
  <c r="P64" i="2"/>
  <c r="N62" i="2"/>
  <c r="N61" i="2"/>
  <c r="N60" i="2"/>
  <c r="N59" i="2"/>
  <c r="N58" i="2"/>
  <c r="N63" i="2" s="1"/>
  <c r="P63" i="2" s="1"/>
  <c r="N57" i="2"/>
  <c r="O54" i="2"/>
  <c r="M53" i="2"/>
  <c r="N53" i="2" s="1"/>
  <c r="M52" i="2"/>
  <c r="N52" i="2" s="1"/>
  <c r="N51" i="2"/>
  <c r="M50" i="2"/>
  <c r="N50" i="2" s="1"/>
  <c r="M49" i="2"/>
  <c r="N49" i="2" s="1"/>
  <c r="M48" i="2"/>
  <c r="N48" i="2" s="1"/>
  <c r="O45" i="2"/>
  <c r="N45" i="2"/>
  <c r="P45" i="2" s="1"/>
  <c r="P46" i="2" s="1"/>
  <c r="N44" i="2"/>
  <c r="N43" i="2"/>
  <c r="N42" i="2"/>
  <c r="N41" i="2"/>
  <c r="N40" i="2"/>
  <c r="N39" i="2"/>
  <c r="O36" i="2"/>
  <c r="N35" i="2"/>
  <c r="N34" i="2"/>
  <c r="G33" i="2"/>
  <c r="N33" i="2" s="1"/>
  <c r="N32" i="2"/>
  <c r="N31" i="2"/>
  <c r="N30" i="2"/>
  <c r="N36" i="2" s="1"/>
  <c r="P36" i="2" s="1"/>
  <c r="P37" i="2" s="1"/>
  <c r="O27" i="2"/>
  <c r="N26" i="2"/>
  <c r="N25" i="2"/>
  <c r="N24" i="2"/>
  <c r="G24" i="2"/>
  <c r="E24" i="2"/>
  <c r="N23" i="2"/>
  <c r="N22" i="2"/>
  <c r="N27" i="2" s="1"/>
  <c r="P27" i="2" s="1"/>
  <c r="P28" i="2" s="1"/>
  <c r="N21" i="2"/>
  <c r="O18" i="2"/>
  <c r="N17" i="2"/>
  <c r="N16" i="2"/>
  <c r="N15" i="2"/>
  <c r="N14" i="2"/>
  <c r="H13" i="2"/>
  <c r="F13" i="2"/>
  <c r="N13" i="2" s="1"/>
  <c r="N18" i="2" s="1"/>
  <c r="N12" i="2"/>
  <c r="O10" i="2"/>
  <c r="N9" i="2"/>
  <c r="N8" i="2"/>
  <c r="N7" i="2"/>
  <c r="N6" i="2"/>
  <c r="N10" i="2" s="1"/>
  <c r="N5" i="2"/>
  <c r="N4" i="2"/>
  <c r="G24" i="1"/>
  <c r="I8" i="1"/>
  <c r="I21" i="1" s="1"/>
  <c r="I24" i="1" s="1"/>
  <c r="G8" i="1"/>
  <c r="F8" i="1"/>
  <c r="F21" i="1" s="1"/>
  <c r="E8" i="1"/>
  <c r="E21" i="1" s="1"/>
  <c r="E24" i="1" s="1"/>
  <c r="D8" i="1"/>
  <c r="D21" i="1" s="1"/>
  <c r="C8" i="1"/>
  <c r="C21" i="1" s="1"/>
  <c r="C24" i="1" s="1"/>
  <c r="B8" i="1"/>
  <c r="B21" i="1" s="1"/>
  <c r="H4" i="1"/>
  <c r="H8" i="1" s="1"/>
  <c r="O7" i="12"/>
  <c r="N12" i="1" l="1"/>
  <c r="P127" i="2"/>
  <c r="N129" i="2"/>
  <c r="X128" i="2"/>
  <c r="P126" i="2"/>
  <c r="O123" i="2"/>
  <c r="P123" i="2" s="1"/>
  <c r="O124" i="2"/>
  <c r="P124" i="2" s="1"/>
  <c r="P103" i="2"/>
  <c r="X115" i="2" s="1"/>
  <c r="O115" i="2" s="1"/>
  <c r="P115" i="2" s="1"/>
  <c r="P102" i="2"/>
  <c r="X114" i="2" s="1"/>
  <c r="O114" i="2" s="1"/>
  <c r="P87" i="2"/>
  <c r="P91" i="2"/>
  <c r="N105" i="2"/>
  <c r="O99" i="2"/>
  <c r="P99" i="2" s="1"/>
  <c r="W114" i="2" s="1"/>
  <c r="O111" i="2" s="1"/>
  <c r="P111" i="2" s="1"/>
  <c r="P114" i="2"/>
  <c r="Q24" i="1"/>
  <c r="Q6" i="1"/>
  <c r="J21" i="1"/>
  <c r="J23" i="1" s="1"/>
  <c r="H21" i="1"/>
  <c r="H23" i="1" s="1"/>
  <c r="D23" i="1"/>
  <c r="D24" i="1" s="1"/>
  <c r="P18" i="2"/>
  <c r="P19" i="2" s="1"/>
  <c r="C131" i="2"/>
  <c r="X81" i="2"/>
  <c r="O81" i="2" s="1"/>
  <c r="O78" i="2"/>
  <c r="P78" i="2" s="1"/>
  <c r="P7" i="1"/>
  <c r="X80" i="2"/>
  <c r="O80" i="2" s="1"/>
  <c r="P80" i="2" s="1"/>
  <c r="O77" i="2"/>
  <c r="P77" i="2" s="1"/>
  <c r="C133" i="2"/>
  <c r="O90" i="2"/>
  <c r="P90" i="2" s="1"/>
  <c r="P81" i="2"/>
  <c r="P10" i="2"/>
  <c r="B133" i="2"/>
  <c r="B131" i="2"/>
  <c r="N54" i="2"/>
  <c r="P54" i="2" s="1"/>
  <c r="P55" i="2" s="1"/>
  <c r="W82" i="2"/>
  <c r="X92" i="2"/>
  <c r="O92" i="2" s="1"/>
  <c r="P92" i="2" s="1"/>
  <c r="O89" i="2"/>
  <c r="P89" i="2" s="1"/>
  <c r="O88" i="2"/>
  <c r="P88" i="2" s="1"/>
  <c r="W101" i="2"/>
  <c r="F23" i="1"/>
  <c r="F24" i="1" s="1"/>
  <c r="X101" i="2"/>
  <c r="O76" i="2"/>
  <c r="P76" i="2" s="1"/>
  <c r="B23" i="1"/>
  <c r="B24" i="1" s="1"/>
  <c r="O79" i="2"/>
  <c r="P79" i="2" s="1"/>
  <c r="N117" i="2"/>
  <c r="U92" i="2"/>
  <c r="U90" i="2"/>
  <c r="O100" i="2"/>
  <c r="P100" i="2" s="1"/>
  <c r="W115" i="2" s="1"/>
  <c r="O112" i="2" s="1"/>
  <c r="P112" i="2" s="1"/>
  <c r="W93" i="2"/>
  <c r="Q9" i="1" l="1"/>
  <c r="Q12" i="1" s="1"/>
  <c r="O122" i="2"/>
  <c r="P122" i="2" s="1"/>
  <c r="W128" i="2"/>
  <c r="J24" i="1"/>
  <c r="H24" i="1"/>
  <c r="X82" i="2"/>
  <c r="O83" i="2" s="1"/>
  <c r="Y93" i="2"/>
  <c r="O101" i="2"/>
  <c r="P101" i="2" s="1"/>
  <c r="X113" i="2" s="1"/>
  <c r="X104" i="2"/>
  <c r="O98" i="2"/>
  <c r="P98" i="2" s="1"/>
  <c r="W113" i="2" s="1"/>
  <c r="W104" i="2"/>
  <c r="X93" i="2"/>
  <c r="O94" i="2" s="1"/>
  <c r="W129" i="2" l="1"/>
  <c r="O129" i="2"/>
  <c r="O105" i="2"/>
  <c r="P97" i="2" s="1"/>
  <c r="P94" i="2"/>
  <c r="P95" i="2" s="1"/>
  <c r="P75" i="2"/>
  <c r="P83" i="2"/>
  <c r="P84" i="2" s="1"/>
  <c r="P86" i="2" s="1"/>
  <c r="Y82" i="2"/>
  <c r="O110" i="2"/>
  <c r="P110" i="2" s="1"/>
  <c r="W116" i="2"/>
  <c r="X116" i="2"/>
  <c r="O113" i="2"/>
  <c r="P113" i="2" s="1"/>
  <c r="P121" i="2" l="1"/>
  <c r="P129" i="2"/>
  <c r="P130" i="2" s="1"/>
  <c r="P105" i="2"/>
  <c r="P106" i="2" s="1"/>
  <c r="O117" i="2"/>
  <c r="W117" i="2"/>
  <c r="P109" i="2" l="1"/>
  <c r="P117" i="2"/>
  <c r="P118" i="2" s="1"/>
</calcChain>
</file>

<file path=xl/sharedStrings.xml><?xml version="1.0" encoding="utf-8"?>
<sst xmlns="http://schemas.openxmlformats.org/spreadsheetml/2006/main" count="4448" uniqueCount="580">
  <si>
    <t>JAARVERSLAG
VVE Sichemstraat 5-6
te Rotterdam</t>
  </si>
  <si>
    <t>Begroting
2018</t>
  </si>
  <si>
    <t>Explotatie
2018</t>
  </si>
  <si>
    <t>Begroting
2019</t>
  </si>
  <si>
    <t>Explotatie
2019</t>
  </si>
  <si>
    <t>Begroting
2021</t>
  </si>
  <si>
    <t>Explotatie
2021</t>
  </si>
  <si>
    <t>Begroting
2022</t>
  </si>
  <si>
    <t>Explotatie
2022</t>
  </si>
  <si>
    <t>per 31 december 2022</t>
  </si>
  <si>
    <t>ONTVANGSTEN</t>
  </si>
  <si>
    <t>Debet</t>
  </si>
  <si>
    <t>Credit</t>
  </si>
  <si>
    <t>Bijdrage eigenaren</t>
  </si>
  <si>
    <t>Saldo betaalrekening</t>
  </si>
  <si>
    <t>Reserve algemeen</t>
  </si>
  <si>
    <t>uitgaven</t>
  </si>
  <si>
    <t>Extra bijdrage</t>
  </si>
  <si>
    <t>-</t>
  </si>
  <si>
    <t>Saldo spaarrekening</t>
  </si>
  <si>
    <t>Toevoeging dit jaar</t>
  </si>
  <si>
    <t>+</t>
  </si>
  <si>
    <t>verschilbalans saldo</t>
  </si>
  <si>
    <t>Rente</t>
  </si>
  <si>
    <t>Saldo kas</t>
  </si>
  <si>
    <t>Verzekering</t>
  </si>
  <si>
    <t>Debiteuren</t>
  </si>
  <si>
    <t>Reservefonds</t>
  </si>
  <si>
    <t>reservefonds vorig jaar</t>
  </si>
  <si>
    <t>Totaal ontvangen</t>
  </si>
  <si>
    <t>verschil huidie stand en nu</t>
  </si>
  <si>
    <t>UITGAVEN</t>
  </si>
  <si>
    <t>Exploitatiesaldo</t>
  </si>
  <si>
    <t>Portiekverlichting</t>
  </si>
  <si>
    <t>Crediteuren</t>
  </si>
  <si>
    <t>Schoonmaken portiek</t>
  </si>
  <si>
    <t>Waterlevering</t>
  </si>
  <si>
    <t>per 31 december 2021</t>
  </si>
  <si>
    <t>Administratiekosten</t>
  </si>
  <si>
    <t>Portkosten</t>
  </si>
  <si>
    <t>Giro/bankkosten</t>
  </si>
  <si>
    <t>Diversen</t>
  </si>
  <si>
    <t>Reparatie/onderhoud</t>
  </si>
  <si>
    <t>Groot onderhoud</t>
  </si>
  <si>
    <t>Reservering onderhoud/Reservefonds</t>
  </si>
  <si>
    <t>Totale uitgaven</t>
  </si>
  <si>
    <t>Salso betaalrek 31/12</t>
  </si>
  <si>
    <t>Saldo Spaar 31/12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</si>
  <si>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</si>
  <si>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TOELICHTING</t>
  </si>
  <si>
    <t>Betaling maandelijkse bijdrage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</si>
  <si>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</si>
  <si>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</si>
  <si>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</si>
  <si>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</si>
  <si>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</si>
  <si>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</si>
  <si>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</si>
  <si>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</si>
  <si>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</si>
  <si>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</si>
  <si>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</si>
  <si>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</si>
  <si>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9 april: Boutestijn oplervering herstelwerkzaamheden 1 post niet uitgevoerd, wel betaald. Wordt cash terugbetaald: €120. WE bevestigen wanneer dat gebeurd is.</t>
  </si>
  <si>
    <t>5a</t>
  </si>
  <si>
    <t>5b</t>
  </si>
  <si>
    <t>5c</t>
  </si>
  <si>
    <t>6a</t>
  </si>
  <si>
    <t>6b</t>
  </si>
  <si>
    <t>6c</t>
  </si>
  <si>
    <t>te betalen:</t>
  </si>
  <si>
    <t>saldo:</t>
  </si>
  <si>
    <t>Totaal betaald / te betalen</t>
  </si>
  <si>
    <t>betaald in april 2012 door  André</t>
  </si>
  <si>
    <t>95 in april was voor 2011</t>
  </si>
  <si>
    <t>saldo bijdragen 2012:</t>
  </si>
  <si>
    <t>betaald in april 2013 door  André</t>
  </si>
  <si>
    <t>475 in april was voor 2011</t>
  </si>
  <si>
    <t>saldo bijdragen 2013:</t>
  </si>
  <si>
    <t>vooruit betaald in december 2013 door André</t>
  </si>
  <si>
    <t>in dec 2013 al betaald voor jan 2014 (95)</t>
  </si>
  <si>
    <t>saldo bijdragen 2014:</t>
  </si>
  <si>
    <t>(570 betaald in mei 2015 door André; 80 betaald in januari door Paul)</t>
  </si>
  <si>
    <t>saldo bijdragen 2015:</t>
  </si>
  <si>
    <t>extra bijdrage €2007</t>
  </si>
  <si>
    <t>extra bijdrage €1690</t>
  </si>
  <si>
    <t>extra bijdrage €1585</t>
  </si>
  <si>
    <t>in januari €95 van 2015 betaald; extra bijdrage in januari 2017 betaald</t>
  </si>
  <si>
    <t>saldo bijdragen 2016:</t>
  </si>
  <si>
    <t>extra bijdrage 6A in januari 2017 betaald en 1 maand 6A van 2015 betaal din 2016</t>
  </si>
  <si>
    <t>extra bij dragen 2016+ 50ct te weinig bijdrage betaald (wordt gecorrigeerd in 2018)</t>
  </si>
  <si>
    <t>verhoging bijdrage jul-dec betaald in januari</t>
  </si>
  <si>
    <t>saldo bijdragen 2017:</t>
  </si>
  <si>
    <t>extra bijdrage 6A van 2016 en 6c heeft verhoging in 2018 betaald</t>
  </si>
  <si>
    <t>maandelijks bijdrage vanaf 01/08/2018</t>
  </si>
  <si>
    <t>te betalen 2018</t>
  </si>
  <si>
    <t>A (19/100)</t>
  </si>
  <si>
    <t>99,75*115%</t>
  </si>
  <si>
    <t>B (16/100)</t>
  </si>
  <si>
    <t>84*115%</t>
  </si>
  <si>
    <t>C (15/100)</t>
  </si>
  <si>
    <t>78,75*115</t>
  </si>
  <si>
    <t>saldo bijdragen 2018:</t>
  </si>
  <si>
    <t>te betalen</t>
  </si>
  <si>
    <t>te betalen 2019</t>
  </si>
  <si>
    <t>saldo bijdragen 2019:</t>
  </si>
  <si>
    <t>bijdrage 2020</t>
  </si>
  <si>
    <t>saldo bijdragen 2020:</t>
  </si>
  <si>
    <t>Bijdrage 2021</t>
  </si>
  <si>
    <t>saldo bijdragen 2021:</t>
  </si>
  <si>
    <t>Bijdrage 2022</t>
  </si>
  <si>
    <t>saldo bijdragen 2022:</t>
  </si>
  <si>
    <t xml:space="preserve">bijdrage </t>
  </si>
  <si>
    <t>A</t>
  </si>
  <si>
    <t>Schoonmaken</t>
  </si>
  <si>
    <t>M E JANSSEN VAN RAAY</t>
  </si>
  <si>
    <t>B</t>
  </si>
  <si>
    <t>VVE Sichemstraat 1-2</t>
  </si>
  <si>
    <t>C</t>
  </si>
  <si>
    <t>Van/naar spaarrekening</t>
  </si>
  <si>
    <t>Maandelijkse bijdrage</t>
  </si>
  <si>
    <t>Totaal</t>
  </si>
  <si>
    <t>Controle totaal</t>
  </si>
  <si>
    <t>Bijgeschreven spaarrente</t>
  </si>
  <si>
    <t>Saldo (naar reservering onderhoud)</t>
  </si>
  <si>
    <t>te betalen 5a</t>
  </si>
  <si>
    <t># mnd</t>
  </si>
  <si>
    <t>bedrag</t>
  </si>
  <si>
    <t>totaal</t>
  </si>
  <si>
    <t>jun/jul</t>
  </si>
  <si>
    <t>aug-dec</t>
  </si>
  <si>
    <t>te betalen 6c</t>
  </si>
  <si>
    <t>jan/jul</t>
  </si>
  <si>
    <t>Datum</t>
  </si>
  <si>
    <t>Naam / Omschrijving</t>
  </si>
  <si>
    <t>Rekening</t>
  </si>
  <si>
    <t>Tegenrekening</t>
  </si>
  <si>
    <t>Code</t>
  </si>
  <si>
    <t>Af Bij</t>
  </si>
  <si>
    <t>Bedrag (EUR)</t>
  </si>
  <si>
    <t>Mededelingen</t>
  </si>
  <si>
    <t>NL45INGB0007915477</t>
  </si>
  <si>
    <t>GT</t>
  </si>
  <si>
    <t>Bij</t>
  </si>
  <si>
    <t>Kosten Zakelijk Betalingsverkeer</t>
  </si>
  <si>
    <t>DV</t>
  </si>
  <si>
    <t>Af</t>
  </si>
  <si>
    <t>N. Rasappu</t>
  </si>
  <si>
    <t>NL85RABO0309271967</t>
  </si>
  <si>
    <t>OV</t>
  </si>
  <si>
    <t>Overschrijving</t>
  </si>
  <si>
    <t>M M J VAN DE VELDE</t>
  </si>
  <si>
    <t>NL72ABNA0482083735</t>
  </si>
  <si>
    <t>Hr mr CMA van Slingerland, Mw CFM Coenders</t>
  </si>
  <si>
    <t>Coops Cleaning</t>
  </si>
  <si>
    <t>NL49ABNA0594297532</t>
  </si>
  <si>
    <t>NL59ABNA0240576861</t>
  </si>
  <si>
    <t>Mej M F van Rees</t>
  </si>
  <si>
    <t>NL89INGB0005784856</t>
  </si>
  <si>
    <t>D. Boterman eo H.F.E. Schellekens</t>
  </si>
  <si>
    <t>NL05RABO0158458486</t>
  </si>
  <si>
    <t>D. BOTERMAN EO</t>
  </si>
  <si>
    <t>R. Perez Isidron</t>
  </si>
  <si>
    <t>NL29SNSB8838676496</t>
  </si>
  <si>
    <t>Rekenbedrag</t>
  </si>
  <si>
    <t>Type</t>
  </si>
  <si>
    <t>MutatieSoort</t>
  </si>
  <si>
    <t>J.M. VAN SLINGERLAND</t>
  </si>
  <si>
    <t>NL78RABO0160953758</t>
  </si>
  <si>
    <t>Naam: J.M. VAN SLINGERLAND Omschrijving: Extra bijdrage schilderen Sichemstraat 5c IBAN: NL78RABO0160953758</t>
  </si>
  <si>
    <t>JC VAN BUITEN CJ</t>
  </si>
  <si>
    <t>NL28ABNA0480733899</t>
  </si>
  <si>
    <t>Naam: JC VAN BUITEN CJ Omschrijving: maandelijkse bijdrage VvE Sichemstraat 5-6 IBAN: NL28ABNA0480733899</t>
  </si>
  <si>
    <t>LHS VAN DEN BRAND</t>
  </si>
  <si>
    <t>NL27ABNA0554716399</t>
  </si>
  <si>
    <t>Naam: LHS VAN DEN BRAND Omschrijving: Extra bijdrage 5a voor onderhoud IBAN: NL27ABNA0554716399</t>
  </si>
  <si>
    <t>KOOIJMAN AUTAR DERDENG</t>
  </si>
  <si>
    <t>NL90ABNA0502499001</t>
  </si>
  <si>
    <t>Naam: KOOIJMAN AUTAR DERDENG Omschrijving: groot onderhoud Sichemstraat 5B 1210-96471 IBAN: NL90ABNA0502499001 Kenmerk: NONREF</t>
  </si>
  <si>
    <t>Kloet Vlaardingen BV</t>
  </si>
  <si>
    <t>NL16ABNA0415639743</t>
  </si>
  <si>
    <t>Internetbankieren</t>
  </si>
  <si>
    <t>Naam: Kloet Vlaardingen BV Omschrijving: Debnr 22220D, factnr 2016000911, 3e termijn IBAN: NL16ABNA0415639743</t>
  </si>
  <si>
    <t>NL68ABNA0404853765</t>
  </si>
  <si>
    <t>Naam: M E JANSSEN VAN RAAY Omschrijving: extra bijdrage groot onderhoud 2016 IBAN: NL68ABNA0404853765</t>
  </si>
  <si>
    <t>Naam: Mej M F van Rees Omschrijving: Extra bijdrage groot onderhoud IBAN: NL89INGB0005784856</t>
  </si>
  <si>
    <t>Hr P R Regoord ROTTERDAM</t>
  </si>
  <si>
    <t>NL02INGB0007737868</t>
  </si>
  <si>
    <t>Naam: Hr P R Regoord ROTTERDAM IBAN: NL02INGB0007737868</t>
  </si>
  <si>
    <t>Barthen rioolwerken BV</t>
  </si>
  <si>
    <t>NL67INGB0678701121</t>
  </si>
  <si>
    <t>Naam: Barthen rioolwerken BV Omschrijving: 2016309488 IBAN: NL67INGB0678701121</t>
  </si>
  <si>
    <t>Naam: Kloet Vlaardingen BV Omschrijving: Debnr 22220D, Factnr 2016000910, Schilderwerk Sichemstr 5-6 Rotterdam, 2e termijn IBAN: NL16ABNA0415639743</t>
  </si>
  <si>
    <t>Naam: M E JANSSEN VAN RAAY Omschrijving: Sichemstraat 6c IBAN: NL68ABNA0404853765</t>
  </si>
  <si>
    <t>T.P. ESSER</t>
  </si>
  <si>
    <t>NL22RABO0356355349</t>
  </si>
  <si>
    <t>Naam: T.P. ESSER Omschrijving: Maandelijkse bijdrage IBAN: NL22RABO0356355349</t>
  </si>
  <si>
    <t>Naam: D. BOTERMAN EO Omschrijving: Bijdrage 6A IBAN: NL05RABO0158458486</t>
  </si>
  <si>
    <t>M F VAN REES ROTTERDAM</t>
  </si>
  <si>
    <t>Naam: M F VAN REES ROTTERDAM Omschrijving: VVE-bijdrage Sichemstr 6-B IBAN: NL89INGB0005784856</t>
  </si>
  <si>
    <t>Dolmans Facilitaire Diensten</t>
  </si>
  <si>
    <t>NL37RABO0381087751</t>
  </si>
  <si>
    <t>Naam: Dolmans Facilitaire Diensten Omschrijving: debnr 100737, factnr 304260, november 2016 IBAN: NL37RABO0381087751</t>
  </si>
  <si>
    <t>Naam: Kloet Vlaardingen BV Omschrijving: debnr 22220D, factnr 2016000862, Onderhoud VVE Sichemstraat 5-6, Schilderwerk IBAN: NL16ABNA0415639743</t>
  </si>
  <si>
    <t>Naam: Coops Cleaning Omschrijving: Schoonmaakkosten, ramen zemen 17 oktober 2016, Factuurnummer 16.648 IBAN: NL49ABNA0594297532</t>
  </si>
  <si>
    <t>VAN Zakelijke Spaarrekening</t>
  </si>
  <si>
    <t>Naam: Dolmans Facilitaire Diensten Omschrijving: debnr 100737, factnr 302135, augustus 2016 IBAN: NL37RABO0381087751</t>
  </si>
  <si>
    <t>Naam: Dolmans Facilitaire Diensten Omschrijving: Debnr 100737, factnr 303508, oktober 2016 IBAN: NL37RABO0381087751</t>
  </si>
  <si>
    <t>Naam: Dolmans Facilitaire Diensten Omschrijving: debnr 100737, factnr 301236, juli 2016 IBAN: NL37RABO0381087751</t>
  </si>
  <si>
    <t>Hr P R Regoord</t>
  </si>
  <si>
    <t>Naam: Hr P R Regoord Omschrijving: Nieuw slot (Breur e56,76) en extra sleutels (Hubo e35) IBAN: NL02INGB0007737868</t>
  </si>
  <si>
    <t>Naam: T.P. ESSER Omschrijving: Extra bijdrage onderhoud, door Tjeerd overgemaakt op 3 okt jl., maar is nog niet nodig. IBAN: NL22RABO0356355349</t>
  </si>
  <si>
    <t>RC afrekening betalingsverkeer</t>
  </si>
  <si>
    <t>Factuurnr. 1191866287 Betreft rekening 79.15.477 Periode: 01-07-2016 / 30-09-2016</t>
  </si>
  <si>
    <t>Naam: Dolmans Facilitaire Diensten Omschrijving: Debnr 100737, factnr 302813, september 2016 IBAN: NL37RABO0381087751</t>
  </si>
  <si>
    <t>Naam: T.P. ESSER Omschrijving: Extra bijdrage deel 1 IBAN: NL22RABO0356355349</t>
  </si>
  <si>
    <t>Factuurnr. 1175778243 Betreft rekening 79.15.477 Periode: 01-04-2016 / 30-06-2016</t>
  </si>
  <si>
    <t>Naam: Dolmans Facilitaire Diensten Omschrijving: Debnr 100737, factnr 300682, juni 2016 IBAN: NL37RABO0381087751</t>
  </si>
  <si>
    <t>Naam: Dolmans Facilitaire Diensten Omschrijving: Debnr 100737, factnr 300207, mei 2016 IBAN: NL37RABO0381087751</t>
  </si>
  <si>
    <t>Vereniging Eigen Huis</t>
  </si>
  <si>
    <t>NL83INGB0003155100</t>
  </si>
  <si>
    <t>Naam: Vereniging Eigen Huis Omschrijving: 0316603504627958 IBAN: NL83INGB0003155100</t>
  </si>
  <si>
    <t>Naam: Dolmans Facilitaire Diensten Omschrijving: Debnr 100737. fact nr 217101, april 2016 IBAN: NL37RABO0381087751</t>
  </si>
  <si>
    <t>ASR Betalingscentrum BV inzake schade ASR</t>
  </si>
  <si>
    <t>Naam: ASR Betalingscentrum BV inzake schade ASR Omschrijving: 6000107001021847 IBAN: NL59ABNA0240576861</t>
  </si>
  <si>
    <t>Naam: Dolmans Facilitaire Diensten Omschrijving: Debnr 100737. factnr 215861. maart 2016 IBAN: NL37RABO0381087751</t>
  </si>
  <si>
    <t>Factuurnr. 1159790456 Betreft rekening 79.15.477 Periode: 01-01-2016 / 31-03-2016</t>
  </si>
  <si>
    <t>Naam: Dolmans Facilitaire Diensten Omschrijving: debnr 100737, factnr 214701, februari 2016 IBAN: NL37RABO0381087751</t>
  </si>
  <si>
    <t>Naam: Dolmans Facilitaire Diensten Omschrijving: debnr 100737, factnr 213416, januari 2016 IBAN: NL37RABO0381087751</t>
  </si>
  <si>
    <t>Factuurnr. 1143755080 Betreft rekening 79.15.477 Periode: 01-10-2015 / 31-12-2015</t>
  </si>
  <si>
    <t>NL75INGB0002665588</t>
  </si>
  <si>
    <t>Naam: Vereniging Eigen Huis Omschrijving: 7316603503913217 IBAN: NL75INGB0002665588 Kenmerk: MJOP 10 jaar</t>
  </si>
  <si>
    <t>Naam: T.P. ESSER Omschrijving: tegels (Gamma) herstelwerkzaamheden feb 2015 IBAN: NL22RABO0356355349</t>
  </si>
  <si>
    <t>Mw H F E Schellekens</t>
  </si>
  <si>
    <t>NL93INGB0006337005</t>
  </si>
  <si>
    <t>Naam: Mw H F E Schellekens Omschrijving: bijdrage 6A: dec-jan. Vanaf 1 feb automatisch overschrijving (van ander rek nr). IBAN: NL93INGB0006337005</t>
  </si>
  <si>
    <t>IBAN: NL28ABNA0480733899 BIC: ABNANL2A Naam: JC VAN BUITEN CJ Omschrijving: maandelijkse bijdrage VvE Sichemstraat 5-6</t>
  </si>
  <si>
    <t>IBAN: NL59ABNA0240576861 BIC: ABNANL2A Naam: ASR Betalingscentrum BV inzake schade ASR Kenmerk: Premie bestuurdersaanspr.verzek. Omschrijving: 8000195000782646</t>
  </si>
  <si>
    <t>IBAN: NL37RABO0381087751 BIC: RABONL2U Naam: Dolmans Facilitaire Diensten Omschrijving: debnr 100737, factnr 211235, schoonmaken dec 2015</t>
  </si>
  <si>
    <t>NAAR Zakelijke Spaarrekening</t>
  </si>
  <si>
    <t>IBAN: NL02INGB0007737868 BIC: INGBNL2A Naam: Hr P R Regoord ROTTERDAM</t>
  </si>
  <si>
    <t>NL09INGB0002329604</t>
  </si>
  <si>
    <t>IBAN: NL09INGB0002329604 BIC: INGBNL2A Naam: Hr P R Regoord</t>
  </si>
  <si>
    <t>IBAN: NL02INGB0007737868 BIC: INGBNL2A Naam: Hr P R Regoord</t>
  </si>
  <si>
    <t>IBAN: NL68ABNA0404853765 BIC: ABNANL2A Naam: M E JANSSEN VAN RAAY Omschrijving: Sichemstraat 6c</t>
  </si>
  <si>
    <t>IBAN: NL22RABO0356355349 BIC: RABONL2U Naam: T.P. ESSER Omschrijving: Maandelijkse bijdrage</t>
  </si>
  <si>
    <t>IBAN: NL89INGB0005784856 BIC: INGBNL2A Naam: M F VAN REES ROTTERDAM Omschrijving: VVE-bijdrage Sichemstr 6-B</t>
  </si>
  <si>
    <t>IBAN: NL37RABO0381087751 BIC: RABONL2U Naam: Dolmans Facilitaire Diensten Omschrijving: debnr 100737, factnr209882, november 2015</t>
  </si>
  <si>
    <t>P.F.A. van Spijk</t>
  </si>
  <si>
    <t>NL19TRIO0254750117</t>
  </si>
  <si>
    <t>IBAN: NL19TRIO0254750117 BIC: TRIONL2U Naam: P.F.A. van Spijk Kenmerk: TRIODOS/NL/20151103/42489438 Omschrijving: November</t>
  </si>
  <si>
    <t>IBAN: NL37RABO0381087751 BIC: RABONL2U Naam: Dolmans Facilitaire Diensten Omschrijving: debnr 100737, factnr 208510, oktober 2015</t>
  </si>
  <si>
    <t>Factuurnr. 1126056167 Betreft rekening 79.15.477 Periode: 01-07-2015 / 30-09-2015</t>
  </si>
  <si>
    <t>IBAN: NL37RABO0381087751 BIC: RABONL2U Naam: Dolmans Facilitaire Diensten Omschrijving: debnr 100737, factnr 207199, september 2015</t>
  </si>
  <si>
    <t>IBAN: NL19TRIO0254750117 BIC: TRIONL2U Naam: P.F.A. van Spijk Kenmerk: TRIODOS/NL/20150929/40650094 Omschrijving: Juni, juli, aug, sept, okt 2015</t>
  </si>
  <si>
    <t>IBAN: NL37RABO0381087751 BIC: RABONL2U Naam: Dolmans Facilitaire Diensten Omschrijving: debnr 100737, factnr 205916, schoonmaken augustus</t>
  </si>
  <si>
    <t>IBAN: NL37RABO0381087751 BIC: RABONL2U Naam: Dolmans Facilitaire Diensten Omschrijving: debnr 100737, factnr 204664, schoonmaken juli 2015</t>
  </si>
  <si>
    <t>Factuurnr. 1110195363 Betreft rekening 79.15.477 Periode: 01-04-2015 / 30-06-2015</t>
  </si>
  <si>
    <t>IBAN: NL67INGB0678701121 BIC: INGBNL2A Naam: Barthen rioolwerken BV Omschrijving: factnr 2015304513, debnr D011137, reinigen riool Sichemstraat 5</t>
  </si>
  <si>
    <t>Kaal en Co loodgietersbedrijf</t>
  </si>
  <si>
    <t>NL62INGB0009347473</t>
  </si>
  <si>
    <t>IBAN: NL62INGB0009347473 BIC: INGBNL2A Naam: Kaal en Co loodgietersbedrijf Omschrijving: factnr 1501386, debnr 28771, 2xinspectievochtigheid</t>
  </si>
  <si>
    <t>IBAN: NL37RABO0381087751 BIC: RABONL2U Naam: Dolmans Facilitaire Diensten Omschrijving: debnr 100737, factnr 203515, juni 2015</t>
  </si>
  <si>
    <t>NL97INGB0002287571</t>
  </si>
  <si>
    <t>IBAN: NL97INGB0002287571 BIC: INGBNL2A Naam: VVE Sichemstraat 1-2 Omschrijving: kosten elektriciteit portiek Sichemstraat 5-6, 2012, 2013, 2014</t>
  </si>
  <si>
    <t>IBAN: NL37RABO0381087751 BIC: RABONL2U Naam: Dolmans Facilitaire Diensten Omschrijving: debnr 100737, factnr 202408, mei 2015</t>
  </si>
  <si>
    <t>IBAN: NL19TRIO0254750117 BIC: TRIONL2U Naam: P.F.A. van Spijk Kenmerk: TRIODOS/NL/20150529/34912106 Omschrijving: 6A</t>
  </si>
  <si>
    <t>IBAN: NL59ABNA0240576861 BIC: ABNANL2A Naam: ASR Betalingscentrum BV inzake schade ASR Kenmerk: Premie brand-opstal 2015 Omschrijving: 4000169000429028</t>
  </si>
  <si>
    <t>IBAN: NL37RABO0381087751 BIC: RABONL2U Naam: Dolmans Facilitaire Diensten Omschrijving: debnr 100737, factnr 201229, april 2015</t>
  </si>
  <si>
    <t>IBAN: NL62INGB0009347473 BIC: INGBNL2A Naam: Kaal en Co loodgietersbedrijf Omschrijving: Factuurnummer 1500562, meerwerk betegelen 5C</t>
  </si>
  <si>
    <t>Factuurnr. 1094489650 Betreft rekening 79.15.477 Periode: 01-01-2015 / 31-03-2015</t>
  </si>
  <si>
    <t>ASR SCHADEVERZEKERING</t>
  </si>
  <si>
    <t>IBAN: NL59ABNA0240576861 BIC: ABNANL2A Naam: ASR SCHADEVERZEKERING Kenmerk: EKEN456000086606 Omschrijving: SCHADE 31472920-016 ZIE ONZE BRIEF DD 16-04-2015</t>
  </si>
  <si>
    <t>IBAN: NL59ABNA0240576861 BIC: ABNANL2A Naam: ASR SCHADEVERZEKERING Kenmerk: EKEN456000083235 Omschrijving: SCHADE 31472920-016 ZIE ONZE BRIEF DD 23-03-2015</t>
  </si>
  <si>
    <t>IBAN: NL22RABO0356355349 BIC: RABONL2U Naam: T.P. ESSER Kenmerk: 522271025 Omschrijving: Feb,Mrt</t>
  </si>
  <si>
    <t>IBAN: NL62INGB0009347473 BIC: INGBNL2A Naam: Kaal en Co loodgietersbedrijf Omschrijving: Factuur : 1500477, Debiteurnummer : 28771, 19 feb 2015, loodgieterswerkzaamheden offerte 1500153</t>
  </si>
  <si>
    <t>IBAN: NL37RABO0381087751 BIC: RABONL2U Naam: Dolmans Facilitaire Diensten Omschrijving: debnr: 100737, factnr: 198667, februari 2015</t>
  </si>
  <si>
    <t>IBAN: NL37RABO0381087751 BIC: RABONL2U Naam: Dolmans Facilitaire Diensten Omschrijving: debnr 100737, factnr 199744, maart 2015</t>
  </si>
  <si>
    <t>IBAN: NL62INGB0009347473 BIC: INGBNL2A Naam: Kaal en Co loodgietersbedrijf Omschrijving: Factuur : 1500430, Debiteurnummer : 28771, verstopping standleiding, 16 feb 2015</t>
  </si>
  <si>
    <t>IBAN: NL37RABO0381087751 BIC: RABONL2U Naam: Dolmans Facilitaire Diensten Omschrijving: debnr 100737, factnr 197496, januari 2015, schoonmaken portiek</t>
  </si>
  <si>
    <t>IBAN: NL62INGB0009347473 BIC: INGBNL2A Naam: Kaal en Co loodgietersbedrijf Omschrijving: debnr 28771, factnr 1500164, onderzoek lekkage Sichemstraat 5</t>
  </si>
  <si>
    <t>IBAN: NL62INGB0009347473 BIC: INGBNL2A Naam: Kaal en Co loodgietersbedrijf Omschrijving: debnr 28771, factnr 1500319, herstel lekkaage Sichem 5b-c</t>
  </si>
  <si>
    <t>IBAN: NL02INGB0007737868 BIC: INGBNL2A Naam: Hr P R Regoord Omschrijving: Onderzoek 5B lekkage benedenburen 5A, VVE Sichemstraat 5-6, Koolmees installatietechniek, Capelle ad IJssel</t>
  </si>
  <si>
    <t>Factuurnr. 1078743243 Betreft rekening 79.15.477 Periode: 01-10-2014 / 31-12-2014</t>
  </si>
  <si>
    <t>IBAN: NL37RABO0381087751 BIC: RABONL2U Naam: Dolmans Facilitaire Diensten Omschrijving: debnr 100737, factnr 195214, dec 2014</t>
  </si>
  <si>
    <t>ASR Betalingscentrum BV inzake Schade ASR</t>
  </si>
  <si>
    <t>IBAN: NL59ABNA0240576861 BIC: ABNANL2A Naam: ASR Betalingscentrum BV inzake Schade ASR Kenmerk: Aansprakelijkheidsverzekering ASR Omschrijving: 8000145000226767</t>
  </si>
  <si>
    <t>Hr T P A van der Drift</t>
  </si>
  <si>
    <t>NL96INGB0684929260</t>
  </si>
  <si>
    <t>IBAN: NL96INGB0684929260 BIC: INGBNL2A Naam: Hr T P A van der Drift Omschrijving: contributie 5C</t>
  </si>
  <si>
    <t>IBAN: NL28ABNA0480733899 BIC: ABNANL2A Naam: JC VAN BUITEN CJ Omschrijving: maandelijkse bijdrage VvE Sichemstr aat 5-6</t>
  </si>
  <si>
    <t>IBAN: NL37RABO0381087751 BIC: RABONL2U Naam: Dolmans Facilitaire Diensten Omschrijving: debnr 100737, factnr 193817, novemb er 2014</t>
  </si>
  <si>
    <t>IBAN: NL37RABO0381087751 BIC: RABONL2U Naam: Dolmans Facilitaire Diensten Omschrijving: debnr 100737, factuurnr 192329, okt ober 2014</t>
  </si>
  <si>
    <t xml:space="preserve"> Factuurnr. 1047880058 Betreft rekening 79.15.477 Periode: 01-07-2014 / 30-09-2014</t>
  </si>
  <si>
    <t>IBAN: NL37RABO0381087751 BIC: RABONL2U Naam: Dolmans Facilitaire Diensten Omschrijving: debnr 100737, factnr191284, sep 201 4</t>
  </si>
  <si>
    <t>J C VAN BUITEN</t>
  </si>
  <si>
    <t>NL93ABNA0440770572</t>
  </si>
  <si>
    <t>IBAN: NL93ABNA0440770572 BIC: ABNANL2A Naam: J C VAN BUITEN Omschrijving: maandelijkse bijdrage VvE Sichemstr aat 5-6</t>
  </si>
  <si>
    <t>IBAN: NL37RABO0381087751 BIC: RABONL2U Naam: Dolmans Facilitaire Diensten Omschrijving: Debnr 100737, Factnr 189742, aug 20 14</t>
  </si>
  <si>
    <t>Thijs Drift</t>
  </si>
  <si>
    <t>IBAN: NL96INGB0684929260 BIC: INGBNL2A Naam: Thijs Drift Omschrijving: Huur ladder tbv schoonmaken raamkoz ijnen</t>
  </si>
  <si>
    <t>IBAN: NL37RABO0381087751 BIC: RABONL2U Naam: Dolmans Facilitaire Diensten Omschrijving: Debnr 100737, Factnr 188446, juli 2 014</t>
  </si>
  <si>
    <t xml:space="preserve"> Factuurnr. 1045923017 Betreft rekening 79.15.477 Periode: 01-04-2014 / 30-06-2014</t>
  </si>
  <si>
    <t xml:space="preserve"> Factuurnr. 1046083346 Betreft rekening 79.15.477 Periode: 23-05-2014 / 30-06-2014</t>
  </si>
  <si>
    <t>IBAN: NL37RABO0381087751 BIC: RABONL2U Naam: Dolmans Facilitaire Diensten Omschrijving: debnr: 100737, factnr: 186991, juni 2014</t>
  </si>
  <si>
    <t>IBAN: NL19TRIO0254750117 BIC: TRIONL2U Naam: P.F.A. van Spijk Kenmerk: TRIODOS/NL/20140628/20686449 Omschrijving: 6A</t>
  </si>
  <si>
    <t>Global Collect BV</t>
  </si>
  <si>
    <t>NL79INGB0651892724</t>
  </si>
  <si>
    <t>IBAN: NL79INGB0651892724 BIC: INGBNL2A Naam: Global Collect BV Kenmerk: 14-06-2014 22:16 0050001595562222 Omschrijving: 347416262469 0050001595562222 Onlin e payment Moneybookers</t>
  </si>
  <si>
    <t>IBAN: NL37RABO0381087751 BIC: RABONL2U Naam: Dolmans Facilitaire Diensten Omschrijving: mei 2014 - debiteur 100737 - factuu r 185913</t>
  </si>
  <si>
    <t xml:space="preserve"> ROTTERDAM Hr P R Regoord ROTTERDAM transactiedatum: 09-06-2014</t>
  </si>
  <si>
    <t>Dakbedekkingsbedrijf Van Vugt</t>
  </si>
  <si>
    <t>NL42ABNA0478785887</t>
  </si>
  <si>
    <t>IBAN: NL42ABNA0478785887 BIC: ABNANL2A Naam: Dakbedekkingsbedrijf Van Vugt Omschrijving: Dakrenovatie Sichem 5-6, factuurnr 2014614/615 Ref 5134</t>
  </si>
  <si>
    <t>IBAN: NL42ABNA0478785887 BIC: ABNANL2A Naam: Dakbedekkingsbedrijf Van Vugt Omschrijving: Dakrenovatie Sichem 5-6, factuurnr 2014596/597 Ref 5134</t>
  </si>
  <si>
    <t xml:space="preserve"> ROTTERDAM contributie 5C transactiedatum: 01-06-2014</t>
  </si>
  <si>
    <t>M F VAN REES</t>
  </si>
  <si>
    <t xml:space="preserve"> ROTTERDAM M F VAN REES ROTTERDAM VVE-bijdrage Sichemstr 6-B transactiedatum: 01-06-2014</t>
  </si>
  <si>
    <t>IBAN: NL19TRIO0254750117 BIC: TRIONL2U Naam: P.F.A. van Spijk Kenmerk: TRIODOS/NL/20140528/19508477 Omschrijving: 6A</t>
  </si>
  <si>
    <t xml:space="preserve"> Factuurnr. 1030824703 Betreft rekening 79.15.477 Periode: 01-04-2014 / 22-05-2014</t>
  </si>
  <si>
    <t>ASR Verzekeringen</t>
  </si>
  <si>
    <t>NL45ABNA0869533843</t>
  </si>
  <si>
    <t>IBAN: NL45ABNA0869533843 BIC: ABNANL2A Naam: ASR Verzekeringen Kenmerk: Opstalverzekering admnr 31472920 Omschrijving: 1826001031472920</t>
  </si>
  <si>
    <t>VANDERENDE</t>
  </si>
  <si>
    <t>NL38RABO0307306526</t>
  </si>
  <si>
    <t>IBAN: NL38RABO0307306526 BIC: RABONL2U Naam: VANDERENDE Omschrijving: Hekwerk herstellen Sichemstraat 5a- 4a, Factuur: 14-01126/005163</t>
  </si>
  <si>
    <t>IBAN: NL37RABO0381087751 BIC: RABONL2U Naam: Dolmans Facilitaire Diensten Omschrijving: April 2014 - debiteur 100737 - fact uur 184532</t>
  </si>
  <si>
    <t xml:space="preserve"> ROTTERDAM contributie 5C transactiedatum: 01-05-2014</t>
  </si>
  <si>
    <t xml:space="preserve"> ROTTERDAM M F VAN REES ROTTERDAM VVE-bijdrage Sichemstr 6-B transactiedatum: 01-05-2014</t>
  </si>
  <si>
    <t xml:space="preserve"> Factuurnr. 1030466491 Betreft rekening 79.15.477 Periode: 01-01-2014 / 31-03-2014</t>
  </si>
  <si>
    <t>IBAN: NL19TRIO0254750117 BIC: TRIONL2U Naam: P.F.A. van Spijk Kenmerk: TRIODOS/NL/20140428/18305105 Omschrijving: 6A</t>
  </si>
  <si>
    <t>IBAN: NL37RABO0381087751 BIC: RABONL2U Naam: Dolmans Facilitaire Diensten Omschrijving: debnr 100737, factnr 183434, maart 2014</t>
  </si>
  <si>
    <t>J-C van Buiten</t>
  </si>
  <si>
    <t>IBAN: NL93ABNA0440770572 BIC: ABNANL2A Naam: J-C van Buiten Omschrijving: 2 TL-lampen VVE (Hubo)</t>
  </si>
  <si>
    <t xml:space="preserve"> ROTTERDAM Hr P R Regoord ROTTERDAM transactiedatum: 09-04-2014</t>
  </si>
  <si>
    <t>El Stucco</t>
  </si>
  <si>
    <t>NL73ABNA0551531061</t>
  </si>
  <si>
    <t>IBAN: NL73ABNA0551531061 BIC: ABNANL2A Naam: El Stucco Omschrijving: Stukadoorswerkzaamheden 5C, 370 EUR plus 6 procent BTW, factuurnr 2014 -007</t>
  </si>
  <si>
    <t>IBAN: NL37RABO0381087751 BIC: RABONL2U Naam: Dolmans Facilitaire Diensten Omschrijving: debnr100737, factnr 182403, feb 201 4</t>
  </si>
  <si>
    <t>IBAN: NL96INGB0684929260 BIC: INGBNL2A Naam: Thijs Drift Omschrijving: Herstelkosten plafond, 93,51 plus 3 5,08 plus12,68 is 141,27 EUR</t>
  </si>
  <si>
    <t xml:space="preserve"> ROTTERDAM contributie 5C transactiedatum: 01-04-2014</t>
  </si>
  <si>
    <t xml:space="preserve"> ROTTERDAM M F VAN REES ROTTERDAM VVE-bijdrage Sichemstr 6-B transactiedatum: 01-04-2014</t>
  </si>
  <si>
    <t>IBAN: NL19TRIO0254750117 BIC: TRIONL2U Naam: P.F.A. van Spijk Kenmerk: TRIODOS/NL/20140328/17143430 Omschrijving: 6A</t>
  </si>
  <si>
    <t>IBAN: NL37RABO0381087751 BIC: RABONL2U Naam: Dolmans Facilitaire Diensten Omschrijving: factuurnr: 180996, debnr: 100737, j anuari 2014</t>
  </si>
  <si>
    <t xml:space="preserve"> ROTTERDAM Hr P R Regoord ROTTERDAM transactiedatum: 09-03-2014</t>
  </si>
  <si>
    <t xml:space="preserve"> ROTTERDAM contributie 5C transactiedatum: 01-03-2014</t>
  </si>
  <si>
    <t xml:space="preserve"> ROTTERDAM M F VAN REES ROTTERDAM VVE-bijdrage Sichemstr 6-B transactiedatum: 01-03-2014</t>
  </si>
  <si>
    <t>IBAN: NL19TRIO0254750117 BIC: TRIONL2U Naam: P.F.A. van Spijk Kenmerk: TRIODOS/NL/20140228/16027334 Omschrijving: 6A</t>
  </si>
  <si>
    <t xml:space="preserve"> ROTTERDAM Hr P R Regoord ROTTERDAM transactiedatum: 09-02-2014</t>
  </si>
  <si>
    <t xml:space="preserve"> ROTTERDAM contributie 5C transactiedatum: 01-02-2014</t>
  </si>
  <si>
    <t xml:space="preserve"> ROTTERDAM M F VAN REES ROTTERDAM VVE-bijdrage Sichemstr 6-B transactiedatum: 01-02-2014</t>
  </si>
  <si>
    <t>IBAN: NL19TRIO0254750117 BIC: TRIONL2U Naam: P.F.A. van Spijk Kenmerk: TRIODOS/NL/20140128/14775224 Omschrijving: 6A</t>
  </si>
  <si>
    <t xml:space="preserve"> Factuurnr. 1008930217 Betreft rekening 79.15.477 Periode: 01-10-2013 / 31-12-2013</t>
  </si>
  <si>
    <t xml:space="preserve"> ROTTERDAM Hr P R Regoord ROTTERDAM transactiedatum: 09-01-2014</t>
  </si>
  <si>
    <t xml:space="preserve"> ROTTERDAM contributie 5C transactiedatum: 01-01-2014</t>
  </si>
  <si>
    <t xml:space="preserve"> ROTTERDAM M F VAN REES ROTTERDAM VVE-bijdrage Sichemstr 6-B transactiedatum: 01-01-2014</t>
  </si>
  <si>
    <t>IBAN: NL19TRIO0254750117 BIC: TRIONL2U Naam: P.F.A. van Spijk Kenmerk: TRIODOS/NL/20131228/13598909 Omschrijving: 6A</t>
  </si>
  <si>
    <t>IBAN: NL37RABO0381087751 BIC: RABONL2U Naam: Dolmans Facilitaire Diensten Omschrijving: deb 100737, fact 177757, dec 2013</t>
  </si>
  <si>
    <t>IBAN: NL45ABNA0869533843 BIC: ABNANL2A Naam: ASR Verzekeringen Kenmerk: verzekeringspremie Omschrijving: 1826001034198330</t>
  </si>
  <si>
    <t>IBAN: NL73ABNA0551531061 BIC: ABNANL2A Naam: El Stucco Omschrijving: factuur 2012-034, stukadoorswerkzaa mheden Sichemstraat 6c</t>
  </si>
  <si>
    <t>CD van Leeuwen</t>
  </si>
  <si>
    <t>NL92INGB0004764071</t>
  </si>
  <si>
    <t>IBAN: NL92INGB0004764071 BIC: INGBNL2A Naam: CD van Leeuwen Omschrijving: factuur 13141, 7 dec 2013, sichemst raat 6c</t>
  </si>
  <si>
    <t xml:space="preserve"> ROTTERDAM Hr P R Regoord ROTTERDAM         transactiedatum: 09-12-2013</t>
  </si>
  <si>
    <t xml:space="preserve"> ROTTERDAM contributie 5C                   transactiedatum: 01-12-2013</t>
  </si>
  <si>
    <t xml:space="preserve"> ROTTERDAM M F VAN REES ROTTERDAM           VVE-bijdrage Sichemstr 6-B       transactiedatum: 01-12-2013</t>
  </si>
  <si>
    <t>IBAN: NL19TRIO0254750117 BIC: TRIONL2U Naam: P.F.A. van Spijk Kenmerk: TRIODOS/NL/20131128/12397285 Omschrijving: 6A</t>
  </si>
  <si>
    <t>IBAN: NL37RABO0381087751 BIC: RABONL2U Naam: Dolmans Facilitaire Diensten Omschrijving: debiteurennr: 100737, factuurnr: 17 6337, november 2013</t>
  </si>
  <si>
    <t xml:space="preserve"> ROTTERDAM Hr P R Regoord ROTTERDAM         transactiedatum: 09-11-2013</t>
  </si>
  <si>
    <t>IBAN: NL37RABO0381087751 BIC: RABONL2U Naam: Dolmans Facilitaire Diensten Omschrijving: debiteurennr: 100737, factuurnr: 17 4748, oktober 2013</t>
  </si>
  <si>
    <t xml:space="preserve"> ROTTERDAM contributie 5C                   transactiedatum: 01-11-2013</t>
  </si>
  <si>
    <t xml:space="preserve"> ROTTERDAM M F VAN REES ROTTERDAM           VVE-bijdrage Sichemstr 6-B       transactiedatum: 01-11-2013</t>
  </si>
  <si>
    <t xml:space="preserve">RC afrekening betalingsverkeer  </t>
  </si>
  <si>
    <t xml:space="preserve"> Factuurnr. 1007523003            Betreft rekening 79.15.477       Periode: 01-07-2013 / 30-09-2013</t>
  </si>
  <si>
    <t>IBAN: NL19TRIO0254750117 BIC: TRIONL2U Naam: P.F.A. van Spijk Kenmerk: TRIODOS/NL/20131028/11246170 Omschrijving: 6A</t>
  </si>
  <si>
    <t xml:space="preserve"> ROTTERDAM Hr P R Regoord ROTTERDAM         transactiedatum: 09-10-2013</t>
  </si>
  <si>
    <t>Loodgietersbedrijf J. van der Lely BV</t>
  </si>
  <si>
    <t>NL77INGB0652237401</t>
  </si>
  <si>
    <t>IBAN: NL77INGB0652237401 BIC: INGBNL2A Naam: Loodgietersbedrijf J. van der Lely BV Omschrijving: klantnr: 108697 / factuurnr: 201300 1863 / reparatie Sichemstraat 6c, R otterdam</t>
  </si>
  <si>
    <t xml:space="preserve"> ROTTERDAM contributie 5C                   transactiedatum: 01-10-2013</t>
  </si>
  <si>
    <t xml:space="preserve"> ROTTERDAM M F VAN REES ROTTERDAM           VVE-bijdrage Sichemstr 6-B       transactiedatum: 01-10-2013</t>
  </si>
  <si>
    <t>IBAN: NL19TRIO0254750117 BIC: TRIONL2U Naam: P.F.A. van Spijk Kenmerk: TRIODOS/NL/20130928/10221322 Omschrijving: 6A</t>
  </si>
  <si>
    <t>IBAN: NL37RABO0381087751 BIC: RABONL2U Naam: Dolmans Facilitaire Diensten Omschrijving: debiteurnr: 100737, factuurnr: 1735 88, september 2013</t>
  </si>
  <si>
    <t xml:space="preserve"> ROTTERDAM Hr P R Regoord ROTTERDAM         transactiedatum: 09-09-2013</t>
  </si>
  <si>
    <t xml:space="preserve"> ROTTERDAM contributie 5C                   transactiedatum: 01-09-2013</t>
  </si>
  <si>
    <t xml:space="preserve"> ROTTERDAM M F VAN REES ROTTERDAM           VVE-bijdrage Sichemstr 6-B       transactiedatum: 01-09-2013</t>
  </si>
  <si>
    <t>IBAN: NL19TRIO0254750117 BIC: TRIONL2U Naam: P.F.A. van Spijk Kenmerk: TRIODOS/NL/20130828/09193114 Omschrijving: 6A</t>
  </si>
  <si>
    <t>IBAN: NL37RABO0381087751 BIC: RABONL2U Naam: Dolmans Facilitaire Diensten Kenmerk: 172219 Omschrijving: debiteurnr: 100737, factuurnr: 1722 19, aug 2013</t>
  </si>
  <si>
    <t xml:space="preserve"> ROTTERDAM Hr P R Regoord ROTTERDAM         transactiedatum: 09-08-2013</t>
  </si>
  <si>
    <t xml:space="preserve"> ROTTERDAM M F VAN REES ROTTERDAM           VVE-bijdrage Sichemstr 6-B       transactiedatum: 01-08-2013</t>
  </si>
  <si>
    <t xml:space="preserve"> ROTTERDAM contributie 5C                   transactiedatum: 01-08-2013</t>
  </si>
  <si>
    <t xml:space="preserve"> Factuurnr. 1006114270            Betreft rekening 79.15.477       Periode: 01-04-2013 / 30-06-2013</t>
  </si>
  <si>
    <t>IBAN: NL19TRIO0254750117 BIC: TRIONL2U Naam: P.F.A. van Spijk Kenmerk: TRIODOS/NL/20130728/08290413 Omschrijving: 6A</t>
  </si>
  <si>
    <t>IBAN: NL37RABO0381087751 BIC: RABONL2U Naam: Dolmans Facilitaire Diensten Omschrijving: juli 2013, debiteurnr: 100737, fact uurnr: 170921</t>
  </si>
  <si>
    <t>IBAN: NL37RABO0381087751 BIC: RABONL2U Naam: Dolmans Facilitaire Diensten Omschrijving: juni 2013, debiteurnr: 100737, fact uurnr.: 169532</t>
  </si>
  <si>
    <t xml:space="preserve"> ROTTERDAM Hr P R Regoord ROTTERDAM         transactiedatum: 09-07-2013</t>
  </si>
  <si>
    <t xml:space="preserve"> ROTTERDAM M F VAN REES ROTTERDAM           VVE-bijdrage Sichemstr 6-B       transactiedatum: 01-07-2013</t>
  </si>
  <si>
    <t xml:space="preserve"> ROTTERDAM contributie 5C                   transactiedatum: 01-07-2013</t>
  </si>
  <si>
    <t>IBAN: NL19TRIO0254750117 BIC: TRIONL2U Naam: P.F.A. van Spijk Kenmerk: TRIODOS/NL/20130628/07309684 Omschrijving: 6A</t>
  </si>
  <si>
    <t>IBAN: NL19TRIO0254750117 BIC: TRIONL2U Naam: P.F.A. van Spijk Kenmerk: TRIODOS/NL/20130619/06956966 Omschrijving: 6A</t>
  </si>
  <si>
    <t xml:space="preserve"> ROTTERDAM Hr P R Regoord ROTTERDAM         transactiedatum: 09-06-2013</t>
  </si>
  <si>
    <t>T.P.A. VAN DER DRIFT</t>
  </si>
  <si>
    <t xml:space="preserve"> ROTTERDAM M F VAN REES ROTTERDAM           VVE-bijdrage Sichemstr 6-B       transactiedatum: 01-06-2013</t>
  </si>
  <si>
    <t xml:space="preserve">Dolmans Facilitaire Di          </t>
  </si>
  <si>
    <t xml:space="preserve"> debnr: 100737; factuurnr: 168001 mei 2013</t>
  </si>
  <si>
    <t>ASR BETCENTR</t>
  </si>
  <si>
    <t xml:space="preserve"> ASR Verzekeringen                1826001031472920AC</t>
  </si>
  <si>
    <t>IBAN: NL59ABNA0240576861 BIC: ABNANL2A Naam: ASR BETCENTR Kenmerk: EKEN406000135368 Omschrijving: SCHADE        31472920-015UW KENMER K WATERSCHADE 4-1-2013 ZIE ONZE BRI EF DD 10-05-2013</t>
  </si>
  <si>
    <t>IBAN: NL19TRIO0254750117 BIC: TRIONL2U Naam: P.F.A. van Spijk Kenmerk: TRIODOS/NL/20130513/05690122 Omschrijving: 6A</t>
  </si>
  <si>
    <t xml:space="preserve"> ROTTERDAM Hr P R Regoord ROTTERDAM         transactiedatum: 09-05-2013</t>
  </si>
  <si>
    <t xml:space="preserve"> deb nr: 100737 / factnr: 166579  april 2013</t>
  </si>
  <si>
    <t xml:space="preserve"> ROTTERDAM M F VAN REES ROTTERDAM           VVE-bijdrage Sichemstr 6-B       transactiedatum: 01-05-2013</t>
  </si>
  <si>
    <t xml:space="preserve"> Factuurnr. 1004580350            Betreft rekening 79.15.477       Periode: 01-01-2013 / 31-03-2013</t>
  </si>
  <si>
    <t>IBAN: NL19TRIO0254750117 BIC: TRIONL2U Naam: P.F.A. van Spijk Kenmerk: TRIODOS/NL/20130408/04588626 Omschrijving: 6A Maart April 2013</t>
  </si>
  <si>
    <t>IBAN: NL19TRIO0254750117 BIC: TRIONL2U Naam: P.F.A. van Spijk Kenmerk: TRIODOS/NL/20130408/04588627 Omschrijving: 6A Aug- Dec 2012</t>
  </si>
  <si>
    <t xml:space="preserve"> ROTTERDAM Hr P R Regoord ROTTERDAM         transactiedatum: 09-04-2013</t>
  </si>
  <si>
    <t xml:space="preserve"> debnr: 100737; factuurnr: 165218 mrt 1013</t>
  </si>
  <si>
    <t xml:space="preserve"> ROTTERDAM M F VAN REES ROTTERDAM           VVE-bijdrage Sichemstr 6-B       transactiedatum: 01-04-2013</t>
  </si>
  <si>
    <t xml:space="preserve"> debnr: 100737; factuurnr: 163887 feb 2013</t>
  </si>
  <si>
    <t>IBAN: NL19TRIO0254750117 BIC: TRIONL2U Naam: P.F.A. van Spijk Kenmerk: TRIODOS/NL/20130313/03744026 Omschrijving: 6A</t>
  </si>
  <si>
    <t xml:space="preserve"> ROTTERDAM Hr P R Regoord ROTTERDAM         transactiedatum: 09-03-2013</t>
  </si>
  <si>
    <t xml:space="preserve"> ROTTERDAM M F VAN REES ROTTERDAM           VVE-bijdrage Sichemstr 6-B       transactiedatum: 01-03-2013</t>
  </si>
  <si>
    <t xml:space="preserve"> deb nr: 100737 / factnr: 162676  januari 2013</t>
  </si>
  <si>
    <t xml:space="preserve"> ROTTERDAM Hr P R Regoord ROTTERDAM         transactiedatum: 09-02-2013</t>
  </si>
  <si>
    <t>LOODGIETERSBEDRIJF J VD LELY BV</t>
  </si>
  <si>
    <t xml:space="preserve"> J. van der Lely BV               114747 / 2013000151              VVE Sichem 5-6 Rotterdam</t>
  </si>
  <si>
    <t xml:space="preserve"> ROTTERDAM M F VAN REES ROTTERDAM           VVE-bijdrage Sichemstr 6-B       transactiedatum: 01-02-2013</t>
  </si>
  <si>
    <t>IBAN: NL19TRIO0254750117 BIC: TRIONL2U Naam: P.F.A. van Spijk Kenmerk: TRIODOS/NL/20130131/02479197 Omschrijving: 6A</t>
  </si>
  <si>
    <t xml:space="preserve"> Factuurnr. 1003153694            Betreft rekening 79.15.477       Periode: 01-10-2012 / 31-12-2012</t>
  </si>
  <si>
    <t xml:space="preserve"> ASR Verzekeringen                Administratienr 34198330</t>
  </si>
  <si>
    <t xml:space="preserve"> ROTTERDAM Hr P R Regoord ROTTERDAM         transactiedatum: 09-01-2013</t>
  </si>
  <si>
    <t xml:space="preserve"> M E JANSSEN VAN RAAY</t>
  </si>
  <si>
    <t>PO</t>
  </si>
  <si>
    <t>Periodieke overschrijving</t>
  </si>
  <si>
    <t xml:space="preserve"> HEBRONSTRAAT 4C                  3061 KC  ROTTERDAM               SICHEMSTRAAT 6C</t>
  </si>
  <si>
    <t xml:space="preserve"> ROTTERDAM M F VAN REES ROTTERDAM           VVE-bijdrage Sichemstr 6-B       transactiedatum: 01-01-2013</t>
  </si>
  <si>
    <t>Aan/Van</t>
  </si>
  <si>
    <t>Bedrag</t>
  </si>
  <si>
    <t>Toelichting</t>
  </si>
  <si>
    <t>ASR</t>
  </si>
  <si>
    <t>Dolmans</t>
  </si>
  <si>
    <t>dec (2011)</t>
  </si>
  <si>
    <t>ING</t>
  </si>
  <si>
    <t>KvK</t>
  </si>
  <si>
    <t>Jaarlijkse bijdrage KvK</t>
  </si>
  <si>
    <t>aanzuiveren</t>
  </si>
  <si>
    <t>Jan-Cees</t>
  </si>
  <si>
    <t>Van der Lely</t>
  </si>
  <si>
    <t>Boutestijn</t>
  </si>
  <si>
    <t>juli</t>
  </si>
  <si>
    <t>okt (+182-162,12+54,04)</t>
  </si>
  <si>
    <t>Sparen</t>
  </si>
  <si>
    <t>VVE</t>
  </si>
  <si>
    <t>Administratiekosten 2010</t>
  </si>
  <si>
    <t>Grand Total</t>
  </si>
  <si>
    <t>Begroting
2023</t>
  </si>
  <si>
    <t>Explotatie
2023</t>
  </si>
  <si>
    <t>per 31 december 2023</t>
  </si>
  <si>
    <t>Date</t>
  </si>
  <si>
    <t>Name / Description</t>
  </si>
  <si>
    <t>Account</t>
  </si>
  <si>
    <t>Counterparty</t>
  </si>
  <si>
    <t>Debit/credit</t>
  </si>
  <si>
    <t>Amount (EUR)</t>
  </si>
  <si>
    <t>Transaction type</t>
  </si>
  <si>
    <t>Notifications</t>
  </si>
  <si>
    <t>Mw MF van Rees</t>
  </si>
  <si>
    <t>Online Banking</t>
  </si>
  <si>
    <t>Transfer</t>
  </si>
  <si>
    <t>NL50INGB0693611685</t>
  </si>
  <si>
    <t>Name: Hr mr CMA van Slingerland, Mw CFM Coenders IBAN: NL50INGB0693611685 Reference: VVE bijdrage nr 5c Value date: 29/12/2023</t>
  </si>
  <si>
    <t>Debit</t>
  </si>
  <si>
    <t>Various</t>
  </si>
  <si>
    <t>Factuurnr. 2157142983 Betreft IBAN: NL45INGB0007915477 Periode: 01-11-2023 / 30-11-2023 Value date: 26/12/2023</t>
  </si>
  <si>
    <t>Name: N. Rasappu Description: VVE bijdrage Sichemstraat 5b IBAN: NL85RABO0309271967 Date/time: 25-12-2023 04:15:21 Value date: 25/12/2023</t>
  </si>
  <si>
    <t>Name: R. Perez Isidron Description: November 2022 IBAN: NL29SNSB8838676496 Value date: 01/12/2023</t>
  </si>
  <si>
    <t>Name: Hr mr CMA van Slingerland, Mw CFM Coenders IBAN: NL50INGB0693611685 Reference: VVE bijdrage nr 5c Value date: 01/12/2023</t>
  </si>
  <si>
    <t>Name: Mw MF van Rees Description: VVE-bijdrage Sichemstr 6-B IBAN: NL89INGB0005784856 Value date: 01/12/2023</t>
  </si>
  <si>
    <t>Name: D. Boterman eo H.F.E. Schellekens Description: Bijdrage 6A IBAN: NL05RABO0158458486 Date/time: 01-12-2023 02:18:21 Value date: 01/12/2023</t>
  </si>
  <si>
    <t>Factuurnr. 2148722120 Betreft IBAN: NL45INGB0007915477 Periode: 01-10-2023 / 31-10-2023 Value date: 26/11/2023</t>
  </si>
  <si>
    <t>Name: N. Rasappu Description: VVE bijdrage Sichemstraat 5b IBAN: NL85RABO0309271967 Date/time: 25-11-2023 04:11:25 Value date: 25/11/2023</t>
  </si>
  <si>
    <t>Name: M M J VAN DE VELDE Description: VVE bijdrage Sichem 6C t/m dec 23 IBAN: NL72ABNA0482083735 Date/time: 21-11-2023 15:31:27 Value date: 21/11/2023</t>
  </si>
  <si>
    <t>Name: Coops Cleaning Description: Factnr: 23.0768 en 23.0842 schoonmaak oktober en november IBAN: NL49ABNA0594297532 Date/time: 15-11-2023 18:09:29 Value date: 15/11/2023</t>
  </si>
  <si>
    <t>Name: Coops Cleaning Description: Factnr: 23.880 zemen oktober IBAN: NL49ABNA0594297532 Date/time: 15-11-2023 18:02:06 Value date: 15/11/2023</t>
  </si>
  <si>
    <t>Name: R. Perez Isidron Description: November 2022 IBAN: NL29SNSB8838676496 Value date: 01/11/2023</t>
  </si>
  <si>
    <t>Name: Hr mr CMA van Slingerland, Mw CFM Coenders IBAN: NL50INGB0693611685 Reference: VVE bijdrage nr 5c Value date: 01/11/2023</t>
  </si>
  <si>
    <t>Name: Mw MF van Rees Description: VVE-bijdrage Sichemstr 6-B IBAN: NL89INGB0005784856 Value date: 01/11/2023</t>
  </si>
  <si>
    <t>Name: D. Boterman eo H.F.E. Schellekens Description: Bijdrage 6A IBAN: NL05RABO0158458486 Date/time: 01-11-2023 02:12:24 Value date: 01/11/2023</t>
  </si>
  <si>
    <t>Factuurnr. 2140657524 Betreft IBAN: NL45INGB0007915477 Periode: 01-09-2023 / 30-09-2023 Value date: 26/10/2023</t>
  </si>
  <si>
    <t>Name: N. Rasappu Description: VVE bijdrage Sichemstraat 5b IBAN: NL85RABO0309271967 Date/time: 25-10-2023 04:18:47 Value date: 25/10/2023</t>
  </si>
  <si>
    <t>Name: Coops Cleaning Description: Factnr: 23.0647 zemen augustus IBAN: NL49ABNA0594297532 Date/time: 16-10-2023 10:43:15 Value date: 16/10/2023</t>
  </si>
  <si>
    <t>Name: R. Perez Isidron Description: November 2022 IBAN: NL29SNSB8838676496 Value date: 02/10/2023</t>
  </si>
  <si>
    <t>Name: Mw MF van Rees Description: VVE-bijdrage Sichemstr 6-B IBAN: NL89INGB0005784856 Value date: 01/10/2023</t>
  </si>
  <si>
    <t>Name: Hr mr CMA van Slingerland, Mw CFM Coenders IBAN: NL50INGB0693611685 Reference: VVE bijdrage nr 5c Value date: 01/10/2023</t>
  </si>
  <si>
    <t>Name: D. Boterman eo H.F.E. Schellekens Description: Bijdrage 6A IBAN: NL05RABO0158458486 Date/time: 01-10-2023 02:10:46 Value date: 01/10/2023</t>
  </si>
  <si>
    <t>Factuurnr. 2132750295 Betreft IBAN: NL45INGB0007915477 Periode: 01-08-2023 / 31-08-2023 Value date: 26/09/2023</t>
  </si>
  <si>
    <t>Name: N. Rasappu Description: VVE bijdrage Sichemstraat 5b IBAN: NL85RABO0309271967 Date/time: 25-09-2023 04:28:33 Value date: 25/09/2023</t>
  </si>
  <si>
    <t>Name: Coops Cleaning Description: Restant fact.nr 23.0480 IBAN: NL49ABNA0594297532 Date/time: 12-09-2023 19:59:25 Value date: 12/09/2023</t>
  </si>
  <si>
    <t>Name: Coops Cleaning Description: 23.0685 schoonmaak september IBAN: NL49ABNA0594297532 Date/time: 06-09-2023 11:08:59 Value date: 06/09/2023</t>
  </si>
  <si>
    <t>Name: R. Perez Isidron Description: November 2022 IBAN: NL29SNSB8838676496 Value date: 01/09/2023</t>
  </si>
  <si>
    <t>Name: Hr mr CMA van Slingerland, Mw CFM Coenders IBAN: NL50INGB0693611685 Reference: VVE bijdrage nr 5c Value date: 01/09/2023</t>
  </si>
  <si>
    <t>Name: Mw MF van Rees Description: VVE-bijdrage Sichemstr 6-B IBAN: NL89INGB0005784856 Value date: 01/09/2023</t>
  </si>
  <si>
    <t>Name: D. Boterman eo H.F.E. Schellekens Description: Bijdrage 6A IBAN: NL05RABO0158458486 Date/time: 01-09-2023 02:31:42 Value date: 01/09/2023</t>
  </si>
  <si>
    <t>Factuurnr. 2117242048 Betreft IBAN: NL45INGB0007915477 Periode: 01-07-2023 / 31-07-2023 Value date: 26/08/2023</t>
  </si>
  <si>
    <t>Name: N. Rasappu Description: VVE bijdrage Sichemstraat 5b IBAN: NL85RABO0309271967 Date/time: 25-08-2023 04:28:56 Value date: 25/08/2023</t>
  </si>
  <si>
    <t>Name: Coops Cleaning Description: Fact nr:23.0601 schoonmaak augustus IBAN: NL49ABNA0594297532 Date/time: 20-08-2023 14:04:02 Value date: 20/08/2023</t>
  </si>
  <si>
    <t>Name: Coops Cleaning Description: Fact nr: 23.0526 schoonmaak juli IBAN: NL49ABNA0594297532 Date/time: 20-08-2023 14:01:38 Value date: 20/08/2023</t>
  </si>
  <si>
    <t>Name: Coops Cleaning Description: Fact nr: 23.0480 zemen juni IBAN: NL49ABNA0594297532 Date/time: 20-08-2023 13:59:29 Value date: 20/08/2023</t>
  </si>
  <si>
    <t>Name: R. Perez Isidron Description: November 2022 IBAN: NL29SNSB8838676496 Value date: 01/08/2023</t>
  </si>
  <si>
    <t>Name: Mw MF van Rees Description: VVE-bijdrage Sichemstr 6-B IBAN: NL89INGB0005784856 Value date: 01/08/2023</t>
  </si>
  <si>
    <t>Name: Hr mr CMA van Slingerland, Mw CFM Coenders IBAN: NL50INGB0693611685 Reference: VVE bijdrage nr 5c Value date: 01/08/2023</t>
  </si>
  <si>
    <t>Name: D. Boterman eo H.F.E. Schellekens Description: Bijdrage 6A IBAN: NL05RABO0158458486 Date/time: 01-08-2023 02:35:47 Value date: 01/08/2023</t>
  </si>
  <si>
    <t>Factuurnr. 2102197557 Betreft IBAN: NL45INGB0007915477 Periode: 01-06-2023 / 30-06-2023 Value date: 26/07/2023</t>
  </si>
  <si>
    <t>Name: N. Rasappu Description: VVE bijdrage Sichemstraat 5b IBAN: NL85RABO0309271967 Date/time: 25-07-2023 03:47:37 Value date: 25/07/2023</t>
  </si>
  <si>
    <t>Name: R. Perez Isidron Description: November 2022 IBAN: NL29SNSB8838676496 Value date: 03/07/2023</t>
  </si>
  <si>
    <t>Name: Mw MF van Rees Description: VVE-bijdrage Sichemstr 6-B IBAN: NL89INGB0005784856 Value date: 01/07/2023</t>
  </si>
  <si>
    <t>Name: Hr mr CMA van Slingerland, Mw CFM Coenders IBAN: NL50INGB0693611685 Reference: VVE bijdrage nr 5c Value date: 01/07/2023</t>
  </si>
  <si>
    <t>Name: D. Boterman eo H.F.E. Schellekens Description: Bijdrage 6A IBAN: NL05RABO0158458486 Date/time: 01-07-2023 02:30:38 Value date: 01/07/2023</t>
  </si>
  <si>
    <t>Factuurnr. 2086874357 Betreft IBAN: NL45INGB0007915477 Periode: 01-05-2023 / 31-05-2023 Value date: 26/06/2023</t>
  </si>
  <si>
    <t>Name: N. Rasappu Description: VVE bijdrage Sichemstraat 5b IBAN: NL85RABO0309271967 Date/time: 25-06-2023 03:28:12 Value date: 25/06/2023</t>
  </si>
  <si>
    <t>Name: R. Perez Isidron Description: November 2022 IBAN: NL29SNSB8838676496 Value date: 05/06/2023</t>
  </si>
  <si>
    <t>Name: Hr mr CMA van Slingerland, Mw CFM Coenders IBAN: NL50INGB0693611685 Reference: VVE bijdrage nr 5c Value date: 02/06/2023</t>
  </si>
  <si>
    <t>Name: Mw MF van Rees Description: VVE-bijdrage Sichemstr 6-B IBAN: NL89INGB0005784856 Value date: 01/06/2023</t>
  </si>
  <si>
    <t>Name: D. Boterman eo H.F.E. Schellekens Description: Bijdrage 6A IBAN: NL05RABO0158458486 Date/time: 01-06-2023 02:23:40 Value date: 01/06/2023</t>
  </si>
  <si>
    <t>Name: Coops Cleaning Description: Factuurnr: 23.0433 schoonmaak Juni IBAN: NL49ABNA0594297532 Date/time: 31-05-2023 16:01:23 Value date: 31/05/2023</t>
  </si>
  <si>
    <t>Factuurnr. 2071860984 Betreft IBAN: NL45INGB0007915477 Periode: 01-04-2023 / 30-04-2023 Value date: 26/05/2023</t>
  </si>
  <si>
    <t>Name: N. Rasappu Description: VVE bijdrage Sichemstraat 5b IBAN: NL85RABO0309271967 Date/time: 25-05-2023 03:44:02 Value date: 25/05/2023</t>
  </si>
  <si>
    <t>Name: Coops Cleaning Description: 23.0224 zemen februari IBAN: NL49ABNA0594297532 Date/time: 24-05-2023 16:40:18 Value date: 24/05/2023</t>
  </si>
  <si>
    <t>Name: Coops Cleaning Description: Factuurnummer: 23.0365 schoonmaak mei IBAN: NL49ABNA0594297532 Date/time: 21-05-2023 20:27:11 Value date: 21/05/2023</t>
  </si>
  <si>
    <t>Name: Hr mr CMA van Slingerland, Mw CFM Coenders IBAN: NL50INGB0693611685 Reference: nieuwe bijdrage apr. en mei 2023 Date/time: 02-05-2023 12:54:47 Value date: 02/05/2023</t>
  </si>
  <si>
    <t>Name: R. Perez Isidron Description: November 2022 IBAN: NL29SNSB8838676496 Value date: 02/05/2023</t>
  </si>
  <si>
    <t>Name: Hr mr CMA van Slingerland, Mw CFM Coenders IBAN: NL50INGB0693611685 Reference: VVE bijdrage nr 5c Value date: 02/05/2023</t>
  </si>
  <si>
    <t>Name: Coops Cleaning Description: Factnr: 23.0334 zemen april IBAN: NL49ABNA0594297532 Date/time: 01-05-2023 08:27:59 Value date: 01/05/2023</t>
  </si>
  <si>
    <t>Name: Mw MF van Rees Description: VVE-bijdrage Sichemstr 6-B IBAN: NL89INGB0005784856 Value date: 01/05/2023</t>
  </si>
  <si>
    <t>Name: D. Boterman eo H.F.E. Schellekens Description: Bijdrage 6A IBAN: NL05RABO0158458486 Date/time: 01-05-2023 02:36:20 Value date: 01/05/2023</t>
  </si>
  <si>
    <t>Factuurnr. 2056506112 Betreft IBAN: NL45INGB0007915477 Periode: 01-03-2023 / 31-03-2023 Value date: 25/04/2023</t>
  </si>
  <si>
    <t>Name: N. Rasappu Description: VVE bijdrage Sichemstraat 5b IBAN: NL85RABO0309271967 Date/time: 25-04-2023 03:31:49 Value date: 25/04/2023</t>
  </si>
  <si>
    <t>Name: D. Boterman eo H.F.E. Schellekens Description: Verschil oude en nieuwe bijdrage april IBAN: NL05RABO0158458486 Date/time: 21-04-2023 02:10:16 Value date: 21/04/2023</t>
  </si>
  <si>
    <t>Name: M M J VAN DE VELDE Description: Jan Feb Mrt 2023 sichem 6C IBAN: NL72ABNA0482083735 Date/time: 18-04-2023 16:17:29 Value date: 18/04/2023</t>
  </si>
  <si>
    <t>Name: R. Perez Isidron Description: De rest vanaf 1-4-2023. IBAN: NL29SNSB8838676496 Date/time: 18-04-2023 08:47:32 Value date: 18/04/2023</t>
  </si>
  <si>
    <t>ASR Betalingscentrum B.V.</t>
  </si>
  <si>
    <t>ID</t>
  </si>
  <si>
    <t>iDEAL</t>
  </si>
  <si>
    <t>Name: ASR Betalingscentrum B.V. Description: 6000185003814385 0030013708688514 Betaalverzoek polis 50678594 IBAN: NL59ABNA0240576861 Reference: 17-04-2023 18:05 0030013708688514 Value date: 17/04/2023</t>
  </si>
  <si>
    <t>Name: Coops Cleaning Description: Fact.nr: 23.0190 schoonmaak maart IBAN: NL49ABNA0594297532 Date/time: 05-04-2023 16:52:33 Value date: 05/04/2023</t>
  </si>
  <si>
    <t>Name: Coops Cleaning Description: Fact. Nr: 23.0293 schoonmaak april IBAN: NL49ABNA0594297532 Date/time: 05-04-2023 16:50:51 Value date: 05/04/2023</t>
  </si>
  <si>
    <t>Name: R. Perez Isidron Description: November 2022 IBAN: NL29SNSB8838676496 Value date: 03/04/2023</t>
  </si>
  <si>
    <t>Name: Hr mr CMA van Slingerland, Mw CFM Coenders IBAN: NL50INGB0693611685 Reference: VVE bijdrage nr 5c Value date: 02/04/2023</t>
  </si>
  <si>
    <t>Name: Mw MF van Rees Description: VVE-bijdrage Sichemstr 6-B IBAN: NL89INGB0005784856 Value date: 01/04/2023</t>
  </si>
  <si>
    <t>Name: D. Boterman eo H.F.E. Schellekens Description: Bijdrage 6A IBAN: NL05RABO0158458486 Date/time: 01-04-2023 02:55:41 Value date: 01/04/2023</t>
  </si>
  <si>
    <t>Factuurnr. 2041599278 Betreft IBAN: NL45INGB0007915477 Periode: 01-02-2023 / 28-02-2023 Value date: 26/03/2023</t>
  </si>
  <si>
    <t>Name: N. Rasappu Description: VVE bijdrage Sichemstraat 5b IBAN: NL85RABO0309271967 Date/time: 25-03-2023 03:29:06 Value date: 25/03/2023</t>
  </si>
  <si>
    <t>Name: Hr mr CMA van Slingerland, Mw CFM Coenders IBAN: NL50INGB0693611685 Reference: VVE bijdrage nr 5c Value date: 02/03/2023</t>
  </si>
  <si>
    <t>Name: R. Perez Isidron Description: November 2022 IBAN: NL29SNSB8838676496 Value date: 01/03/2023</t>
  </si>
  <si>
    <t>Name: Mej M F van Rees Description: VVE-bijdrage Sichemstr 6-B IBAN: NL89INGB0005784856 Value date: 01/03/2023</t>
  </si>
  <si>
    <t>Name: D. Boterman eo H.F.E. Schellekens Description: Bijdrage 6A IBAN: NL05RABO0158458486 Date/time: 01-03-2023 03:18:31 Value date: 01/03/2023</t>
  </si>
  <si>
    <t>Factuurnr. 2026224341 Betreft IBAN: NL45INGB0007915477 Periode: 01-01-2023 / 31-01-2023 Value date: 26/02/2023</t>
  </si>
  <si>
    <t>Name: N. Rasappu Description: VVE bijdrage Sichemstraat 5b IBAN: NL85RABO0309271967 Date/time: 25-02-2023 02:55:43 Value date: 25/02/2023</t>
  </si>
  <si>
    <t>Name: Coops Cleaning Description: 23.0116 schoonmaak feb IBAN: NL49ABNA0594297532 Date/time: 08-02-2023 09:19:39 Value date: 08/02/2023</t>
  </si>
  <si>
    <t>Name: Coops Cleaning Description: Fact.nr: 230045 schoonmaak jan IBAN: NL49ABNA0594297532 Date/time: 08-02-2023 09:19:09 Value date: 08/02/2023</t>
  </si>
  <si>
    <t>Name: Hr mr CMA van Slingerland, Mw CFM Coenders IBAN: NL50INGB0693611685 Reference: VVE bijdrage nr 5c Value date: 02/02/2023</t>
  </si>
  <si>
    <t>Name: R. Perez Isidron Description: November 2022 IBAN: NL29SNSB8838676496 Value date: 01/02/2023</t>
  </si>
  <si>
    <t>Name: Mej M F van Rees Description: VVE-bijdrage Sichemstr 6-B IBAN: NL89INGB0005784856 Value date: 01/02/2023</t>
  </si>
  <si>
    <t>Name: D. Boterman eo H.F.E. Schellekens Description: Bijdrage 6A IBAN: NL05RABO0158458486 Date/time: 01-02-2023 02:07:05 Value date: 01/02/2023</t>
  </si>
  <si>
    <t>Name: Hr mr CMA van Slingerland, Mw CFM Coenders IBAN: NL50INGB0693611685 Reference: VVE bijdrag 5c jan 23 Date/time: 30-01-2023 08:39:36 Value date: 30/01/2023</t>
  </si>
  <si>
    <t>Factuurnr. 2011185890 Betreft IBAN: NL45INGB0007915477 Periode: 01-12-2022 / 31-12-2022 Value date: 26/01/2023</t>
  </si>
  <si>
    <t>Name: N. Rasappu Description: VVE bijdrage Sichemstraat 5b IBAN: NL85RABO0309271967 Date/time: 25-01-2023 02:00:06 Value date: 25/01/2023</t>
  </si>
  <si>
    <t>Name: R. Perez Isidron Description: November 2022 IBAN: NL29SNSB8838676496 Value date: 02/01/2023</t>
  </si>
  <si>
    <t>Name: Mej M F van Rees Description: VVE-bijdrage Sichemstr 6-B IBAN: NL89INGB0005784856 Value date: 01/01/2023</t>
  </si>
  <si>
    <t>Name: D. Boterman eo H.F.E. Schellekens Description: Bijdrage 6A IBAN: NL05RABO0158458486 Date/time: 01-01-2023 02:13:31 Value date: 01/01/2023</t>
  </si>
  <si>
    <t>Sum of Amount (EUR)</t>
  </si>
  <si>
    <t>Row Labels</t>
  </si>
  <si>
    <t>Month</t>
  </si>
  <si>
    <t>sept</t>
  </si>
  <si>
    <t>Column Labels</t>
  </si>
  <si>
    <t>Bijdrage 2023</t>
  </si>
  <si>
    <t>saldo bijdragen 2023:</t>
  </si>
  <si>
    <t xml:space="preserve">jan-mrt </t>
  </si>
  <si>
    <t>april</t>
  </si>
  <si>
    <t>maandelijks bijdrage vanaf 01/04/2022 verhoogd met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</si>
</sst>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[$€-2]\ #,##0.00"/>
    <numFmt numFmtId="165" formatCode="&quot;€&quot;\ #,##0.00"/>
  </numFmts>
  <fonts count="20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name val="Calibri"/>
    </font>
    <font>
      <b/>
      <i/>
      <sz val="11"/>
      <color rgb="FF000000"/>
      <name val="Calibri"/>
    </font>
    <font>
      <i/>
      <sz val="11"/>
      <name val="Calibri"/>
    </font>
    <font>
      <i/>
      <sz val="11"/>
      <color rgb="FF000000"/>
      <name val="Calibri"/>
    </font>
    <font>
      <sz val="11"/>
      <color rgb="FFFFFFFF"/>
      <name val="Calibri"/>
    </font>
    <font>
      <sz val="11"/>
      <color rgb="FFFFFFFF"/>
      <name val="Calibri"/>
    </font>
    <font>
      <b/>
      <sz val="11"/>
      <color rgb="FFFFFFFF"/>
      <name val="Calibri"/>
    </font>
    <font>
      <sz val="11"/>
      <color rgb="FFFF0000"/>
      <name val="Calibri"/>
    </font>
    <font>
      <b/>
      <sz val="11"/>
      <color rgb="FFC0504D"/>
      <name val="Calibri"/>
    </font>
    <font>
      <b/>
      <sz val="11"/>
      <color rgb="FF9BBB59"/>
      <name val="Calibri"/>
    </font>
    <font>
      <i/>
      <sz val="11"/>
      <color rgb="FFFFFFFF"/>
      <name val="Calibri"/>
    </font>
    <font>
      <sz val="11"/>
      <color rgb="FF000000"/>
      <name val="Calibri"/>
    </font>
    <font>
      <sz val="11"/>
      <color rgb="FF0061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C0504D"/>
        <bgColor rgb="FFC0504D"/>
      </patternFill>
    </fill>
    <fill>
      <patternFill patternType="solid">
        <fgColor rgb="FFFFFFFF"/>
        <bgColor rgb="FFFFFFFF"/>
      </patternFill>
    </fill>
    <fill>
      <patternFill patternType="solid">
        <fgColor rgb="FF9BBB59"/>
        <bgColor rgb="FF9BBB59"/>
      </patternFill>
    </fill>
    <fill>
      <patternFill patternType="solid">
        <fgColor rgb="FFF79646"/>
        <bgColor rgb="FFF79646"/>
      </patternFill>
    </fill>
    <fill>
      <patternFill patternType="solid">
        <fgColor rgb="FFC6EFCE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/>
      <right/>
      <top style="thin">
        <color indexed="65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47">
    <xf numFmtId="0" fontId="0" fillId="0" borderId="0" xfId="0"/>
    <xf numFmtId="0" fontId="0" fillId="2" borderId="2" xfId="0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3" borderId="2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0" borderId="0" xfId="0" applyFont="1"/>
    <xf numFmtId="0" fontId="1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0" fillId="3" borderId="2" xfId="0" applyFill="1" applyBorder="1"/>
    <xf numFmtId="0" fontId="1" fillId="0" borderId="9" xfId="0" applyFont="1" applyBorder="1"/>
    <xf numFmtId="0" fontId="4" fillId="0" borderId="10" xfId="0" applyFont="1" applyBorder="1"/>
    <xf numFmtId="0" fontId="5" fillId="0" borderId="9" xfId="0" applyFont="1" applyBorder="1"/>
    <xf numFmtId="0" fontId="4" fillId="0" borderId="0" xfId="0" applyFont="1"/>
    <xf numFmtId="0" fontId="5" fillId="0" borderId="0" xfId="0" applyFont="1"/>
    <xf numFmtId="8" fontId="0" fillId="0" borderId="0" xfId="0" applyNumberFormat="1" applyAlignment="1">
      <alignment horizontal="right"/>
    </xf>
    <xf numFmtId="8" fontId="0" fillId="0" borderId="9" xfId="0" applyNumberFormat="1" applyBorder="1" applyAlignment="1">
      <alignment horizontal="right"/>
    </xf>
    <xf numFmtId="0" fontId="6" fillId="0" borderId="10" xfId="0" applyFont="1" applyBorder="1"/>
    <xf numFmtId="8" fontId="6" fillId="0" borderId="9" xfId="0" applyNumberFormat="1" applyFont="1" applyBorder="1" applyAlignment="1">
      <alignment horizontal="right"/>
    </xf>
    <xf numFmtId="8" fontId="6" fillId="0" borderId="0" xfId="0" applyNumberFormat="1" applyFont="1" applyAlignment="1">
      <alignment horizontal="right"/>
    </xf>
    <xf numFmtId="8" fontId="5" fillId="0" borderId="9" xfId="0" applyNumberFormat="1" applyFont="1" applyBorder="1"/>
    <xf numFmtId="0" fontId="7" fillId="0" borderId="0" xfId="0" applyFont="1"/>
    <xf numFmtId="0" fontId="8" fillId="0" borderId="0" xfId="0" applyFont="1"/>
    <xf numFmtId="8" fontId="6" fillId="0" borderId="11" xfId="0" applyNumberFormat="1" applyFont="1" applyBorder="1" applyAlignment="1">
      <alignment horizontal="right"/>
    </xf>
    <xf numFmtId="8" fontId="7" fillId="0" borderId="0" xfId="0" applyNumberFormat="1" applyFont="1"/>
    <xf numFmtId="8" fontId="5" fillId="0" borderId="0" xfId="0" applyNumberFormat="1" applyFont="1"/>
    <xf numFmtId="0" fontId="0" fillId="0" borderId="8" xfId="0" applyBorder="1"/>
    <xf numFmtId="0" fontId="1" fillId="4" borderId="12" xfId="0" applyFont="1" applyFill="1" applyBorder="1"/>
    <xf numFmtId="8" fontId="1" fillId="4" borderId="12" xfId="0" applyNumberFormat="1" applyFont="1" applyFill="1" applyBorder="1" applyAlignment="1">
      <alignment horizontal="right"/>
    </xf>
    <xf numFmtId="8" fontId="1" fillId="4" borderId="13" xfId="0" applyNumberFormat="1" applyFont="1" applyFill="1" applyBorder="1" applyAlignment="1">
      <alignment horizontal="right"/>
    </xf>
    <xf numFmtId="8" fontId="0" fillId="0" borderId="0" xfId="0" applyNumberFormat="1"/>
    <xf numFmtId="0" fontId="3" fillId="0" borderId="9" xfId="0" applyFont="1" applyBorder="1"/>
    <xf numFmtId="0" fontId="6" fillId="0" borderId="14" xfId="0" applyFont="1" applyBorder="1"/>
    <xf numFmtId="8" fontId="5" fillId="0" borderId="8" xfId="0" applyNumberFormat="1" applyFont="1" applyBorder="1"/>
    <xf numFmtId="0" fontId="5" fillId="0" borderId="11" xfId="0" applyFont="1" applyBorder="1"/>
    <xf numFmtId="8" fontId="6" fillId="0" borderId="8" xfId="0" applyNumberFormat="1" applyFont="1" applyBorder="1" applyAlignment="1">
      <alignment horizontal="right"/>
    </xf>
    <xf numFmtId="0" fontId="5" fillId="4" borderId="6" xfId="0" applyFont="1" applyFill="1" applyBorder="1"/>
    <xf numFmtId="8" fontId="4" fillId="4" borderId="8" xfId="0" applyNumberFormat="1" applyFont="1" applyFill="1" applyBorder="1" applyAlignment="1">
      <alignment horizontal="right"/>
    </xf>
    <xf numFmtId="0" fontId="5" fillId="4" borderId="7" xfId="0" applyFont="1" applyFill="1" applyBorder="1"/>
    <xf numFmtId="8" fontId="5" fillId="4" borderId="7" xfId="0" applyNumberFormat="1" applyFont="1" applyFill="1" applyBorder="1"/>
    <xf numFmtId="0" fontId="1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64" fontId="0" fillId="0" borderId="9" xfId="0" applyNumberFormat="1" applyBorder="1" applyAlignment="1">
      <alignment horizontal="right"/>
    </xf>
    <xf numFmtId="0" fontId="6" fillId="0" borderId="0" xfId="0" applyFont="1"/>
    <xf numFmtId="164" fontId="3" fillId="0" borderId="9" xfId="0" applyNumberFormat="1" applyFont="1" applyBorder="1"/>
    <xf numFmtId="0" fontId="0" fillId="4" borderId="15" xfId="0" applyFill="1" applyBorder="1"/>
    <xf numFmtId="8" fontId="0" fillId="4" borderId="15" xfId="0" applyNumberFormat="1" applyFill="1" applyBorder="1" applyAlignment="1">
      <alignment horizontal="right"/>
    </xf>
    <xf numFmtId="8" fontId="0" fillId="4" borderId="16" xfId="0" applyNumberFormat="1" applyFill="1" applyBorder="1" applyAlignment="1">
      <alignment horizontal="right"/>
    </xf>
    <xf numFmtId="8" fontId="1" fillId="4" borderId="12" xfId="0" applyNumberFormat="1" applyFont="1" applyFill="1" applyBorder="1"/>
    <xf numFmtId="8" fontId="1" fillId="4" borderId="13" xfId="0" applyNumberFormat="1" applyFont="1" applyFill="1" applyBorder="1"/>
    <xf numFmtId="44" fontId="0" fillId="0" borderId="0" xfId="0" applyNumberFormat="1"/>
    <xf numFmtId="44" fontId="6" fillId="0" borderId="0" xfId="0" applyNumberFormat="1" applyFont="1"/>
    <xf numFmtId="8" fontId="6" fillId="0" borderId="0" xfId="0" applyNumberFormat="1" applyFont="1"/>
    <xf numFmtId="0" fontId="1" fillId="0" borderId="10" xfId="0" applyFont="1" applyBorder="1"/>
    <xf numFmtId="0" fontId="2" fillId="0" borderId="9" xfId="0" applyFont="1" applyBorder="1"/>
    <xf numFmtId="0" fontId="2" fillId="0" borderId="0" xfId="0" applyFont="1"/>
    <xf numFmtId="0" fontId="0" fillId="0" borderId="10" xfId="0" applyBorder="1"/>
    <xf numFmtId="8" fontId="2" fillId="0" borderId="9" xfId="0" applyNumberFormat="1" applyFont="1" applyBorder="1"/>
    <xf numFmtId="8" fontId="0" fillId="0" borderId="11" xfId="0" applyNumberFormat="1" applyBorder="1" applyAlignment="1">
      <alignment horizontal="right"/>
    </xf>
    <xf numFmtId="8" fontId="2" fillId="0" borderId="0" xfId="0" applyNumberFormat="1" applyFont="1"/>
    <xf numFmtId="0" fontId="0" fillId="0" borderId="14" xfId="0" applyBorder="1"/>
    <xf numFmtId="8" fontId="2" fillId="0" borderId="8" xfId="0" applyNumberFormat="1" applyFont="1" applyBorder="1"/>
    <xf numFmtId="0" fontId="2" fillId="0" borderId="11" xfId="0" applyFont="1" applyBorder="1"/>
    <xf numFmtId="8" fontId="0" fillId="0" borderId="8" xfId="0" applyNumberFormat="1" applyBorder="1" applyAlignment="1">
      <alignment horizontal="right"/>
    </xf>
    <xf numFmtId="0" fontId="2" fillId="4" borderId="6" xfId="0" applyFont="1" applyFill="1" applyBorder="1"/>
    <xf numFmtId="8" fontId="1" fillId="4" borderId="8" xfId="0" applyNumberFormat="1" applyFont="1" applyFill="1" applyBorder="1" applyAlignment="1">
      <alignment horizontal="right"/>
    </xf>
    <xf numFmtId="0" fontId="2" fillId="4" borderId="7" xfId="0" applyFont="1" applyFill="1" applyBorder="1"/>
    <xf numFmtId="8" fontId="2" fillId="4" borderId="7" xfId="0" applyNumberFormat="1" applyFont="1" applyFill="1" applyBorder="1"/>
    <xf numFmtId="0" fontId="9" fillId="0" borderId="0" xfId="0" applyFont="1"/>
    <xf numFmtId="8" fontId="7" fillId="0" borderId="0" xfId="0" applyNumberFormat="1" applyFont="1" applyAlignment="1">
      <alignment horizontal="right"/>
    </xf>
    <xf numFmtId="8" fontId="9" fillId="0" borderId="0" xfId="0" applyNumberFormat="1" applyFont="1" applyAlignment="1">
      <alignment horizontal="right"/>
    </xf>
    <xf numFmtId="8" fontId="1" fillId="0" borderId="0" xfId="0" applyNumberFormat="1" applyFont="1" applyAlignment="1">
      <alignment horizontal="right"/>
    </xf>
    <xf numFmtId="8" fontId="1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4" borderId="0" xfId="0" applyFont="1" applyFill="1"/>
    <xf numFmtId="8" fontId="1" fillId="4" borderId="0" xfId="0" applyNumberFormat="1" applyFont="1" applyFill="1" applyAlignment="1">
      <alignment horizontal="right"/>
    </xf>
    <xf numFmtId="8" fontId="2" fillId="4" borderId="0" xfId="0" applyNumberFormat="1" applyFont="1" applyFill="1"/>
    <xf numFmtId="0" fontId="1" fillId="3" borderId="0" xfId="0" applyFont="1" applyFill="1"/>
    <xf numFmtId="0" fontId="2" fillId="3" borderId="0" xfId="0" applyFont="1" applyFill="1"/>
    <xf numFmtId="0" fontId="1" fillId="0" borderId="0" xfId="0" applyFont="1" applyAlignment="1">
      <alignment horizontal="right"/>
    </xf>
    <xf numFmtId="0" fontId="1" fillId="2" borderId="2" xfId="0" applyFont="1" applyFill="1" applyBorder="1"/>
    <xf numFmtId="0" fontId="1" fillId="3" borderId="2" xfId="0" applyFont="1" applyFill="1" applyBorder="1"/>
    <xf numFmtId="0" fontId="0" fillId="5" borderId="2" xfId="0" applyFill="1" applyBorder="1"/>
    <xf numFmtId="0" fontId="1" fillId="0" borderId="11" xfId="0" applyFont="1" applyBorder="1"/>
    <xf numFmtId="0" fontId="0" fillId="0" borderId="11" xfId="0" applyBorder="1"/>
    <xf numFmtId="0" fontId="1" fillId="0" borderId="11" xfId="0" applyFont="1" applyBorder="1" applyAlignment="1">
      <alignment horizontal="right"/>
    </xf>
    <xf numFmtId="0" fontId="11" fillId="0" borderId="11" xfId="0" applyFont="1" applyBorder="1"/>
    <xf numFmtId="0" fontId="11" fillId="0" borderId="0" xfId="0" applyFont="1"/>
    <xf numFmtId="0" fontId="12" fillId="0" borderId="0" xfId="0" applyFont="1"/>
    <xf numFmtId="0" fontId="12" fillId="0" borderId="11" xfId="0" applyFont="1" applyBorder="1"/>
    <xf numFmtId="2" fontId="1" fillId="0" borderId="0" xfId="0" applyNumberFormat="1" applyFont="1"/>
    <xf numFmtId="1" fontId="12" fillId="0" borderId="0" xfId="0" applyNumberFormat="1" applyFont="1"/>
    <xf numFmtId="0" fontId="3" fillId="0" borderId="0" xfId="0" applyFont="1"/>
    <xf numFmtId="2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1" fontId="12" fillId="0" borderId="11" xfId="0" applyNumberFormat="1" applyFont="1" applyBorder="1"/>
    <xf numFmtId="164" fontId="7" fillId="0" borderId="0" xfId="0" applyNumberFormat="1" applyFont="1"/>
    <xf numFmtId="164" fontId="1" fillId="0" borderId="0" xfId="0" applyNumberFormat="1" applyFont="1"/>
    <xf numFmtId="165" fontId="0" fillId="0" borderId="0" xfId="0" applyNumberFormat="1"/>
    <xf numFmtId="165" fontId="7" fillId="0" borderId="0" xfId="0" applyNumberFormat="1" applyFont="1"/>
    <xf numFmtId="164" fontId="3" fillId="0" borderId="17" xfId="0" applyNumberFormat="1" applyFont="1" applyBorder="1"/>
    <xf numFmtId="165" fontId="9" fillId="0" borderId="0" xfId="0" applyNumberFormat="1" applyFont="1"/>
    <xf numFmtId="165" fontId="13" fillId="6" borderId="2" xfId="0" applyNumberFormat="1" applyFont="1" applyFill="1" applyBorder="1"/>
    <xf numFmtId="0" fontId="13" fillId="6" borderId="2" xfId="0" applyFont="1" applyFill="1" applyBorder="1"/>
    <xf numFmtId="0" fontId="3" fillId="0" borderId="17" xfId="0" applyFont="1" applyBorder="1"/>
    <xf numFmtId="14" fontId="0" fillId="0" borderId="0" xfId="0" applyNumberFormat="1"/>
    <xf numFmtId="0" fontId="0" fillId="7" borderId="2" xfId="0" applyFill="1" applyBorder="1"/>
    <xf numFmtId="165" fontId="0" fillId="7" borderId="2" xfId="0" applyNumberFormat="1" applyFill="1" applyBorder="1"/>
    <xf numFmtId="0" fontId="0" fillId="8" borderId="2" xfId="0" applyFill="1" applyBorder="1"/>
    <xf numFmtId="165" fontId="0" fillId="8" borderId="2" xfId="0" applyNumberFormat="1" applyFill="1" applyBorder="1"/>
    <xf numFmtId="17" fontId="0" fillId="0" borderId="0" xfId="0" applyNumberFormat="1"/>
    <xf numFmtId="0" fontId="0" fillId="0" borderId="18" xfId="0" pivotButton="1" applyBorder="1"/>
    <xf numFmtId="0" fontId="0" fillId="0" borderId="19" xfId="0" applyBorder="1"/>
    <xf numFmtId="0" fontId="0" fillId="0" borderId="20" xfId="0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3" xfId="0" applyFont="1" applyBorder="1"/>
    <xf numFmtId="0" fontId="0" fillId="0" borderId="2" xfId="0" applyBorder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8" fontId="4" fillId="0" borderId="0" xfId="0" applyNumberFormat="1" applyFont="1" applyAlignment="1">
      <alignment horizontal="right"/>
    </xf>
    <xf numFmtId="0" fontId="16" fillId="3" borderId="2" xfId="0" applyFont="1" applyFill="1" applyBorder="1" applyAlignment="1">
      <alignment horizontal="center" wrapText="1"/>
    </xf>
    <xf numFmtId="0" fontId="16" fillId="3" borderId="5" xfId="0" applyFont="1" applyFill="1" applyBorder="1" applyAlignment="1">
      <alignment horizontal="center" wrapText="1"/>
    </xf>
    <xf numFmtId="0" fontId="16" fillId="3" borderId="6" xfId="0" applyFont="1" applyFill="1" applyBorder="1"/>
    <xf numFmtId="0" fontId="17" fillId="0" borderId="0" xfId="0" applyFont="1"/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7" xfId="0" applyBorder="1"/>
    <xf numFmtId="0" fontId="0" fillId="0" borderId="24" xfId="0" applyBorder="1" applyAlignment="1">
      <alignment horizontal="left"/>
    </xf>
    <xf numFmtId="0" fontId="0" fillId="0" borderId="23" xfId="0" applyBorder="1" applyAlignment="1">
      <alignment horizontal="left" indent="1"/>
    </xf>
    <xf numFmtId="0" fontId="0" fillId="0" borderId="23" xfId="0" applyBorder="1"/>
    <xf numFmtId="0" fontId="0" fillId="0" borderId="28" xfId="0" applyBorder="1"/>
    <xf numFmtId="0" fontId="15" fillId="9" borderId="23" xfId="0" applyFont="1" applyFill="1" applyBorder="1"/>
    <xf numFmtId="0" fontId="15" fillId="9" borderId="28" xfId="0" applyFont="1" applyFill="1" applyBorder="1"/>
    <xf numFmtId="0" fontId="15" fillId="9" borderId="27" xfId="0" applyFont="1" applyFill="1" applyBorder="1"/>
    <xf numFmtId="9" fontId="0" fillId="0" borderId="0" xfId="1" applyFont="1"/>
    <xf numFmtId="165" fontId="19" fillId="0" borderId="0" xfId="0" applyNumberFormat="1" applyFont="1"/>
    <xf numFmtId="0" fontId="1" fillId="2" borderId="1" xfId="0" applyFont="1" applyFill="1" applyBorder="1" applyAlignment="1">
      <alignment horizontal="center" vertical="top" wrapText="1"/>
    </xf>
    <xf numFmtId="0" fontId="3" fillId="0" borderId="4" xfId="0" applyFont="1" applyBorder="1"/>
    <xf numFmtId="44" fontId="6" fillId="0" borderId="9" xfId="0" applyNumberFormat="1" applyFont="1" applyBorder="1" applyAlignment="1">
      <alignment horizontal="right"/>
    </xf>
  </cellXfs>
  <cellStyles count="2">
    <cellStyle name="Normal" xfId="0" builtinId="0"/>
    <cellStyle name="Percent" xfId="1" builtinId="5"/>
  </cellStyles>
  <dxfs count="20">
    <dxf>
      <font>
        <color rgb="FF92D050"/>
      </font>
      <fill>
        <patternFill patternType="solid">
          <fgColor rgb="FFB7E1CD"/>
          <bgColor rgb="FFB7E1CD"/>
        </patternFill>
      </fill>
    </dxf>
    <dxf>
      <font>
        <color rgb="FFC0504D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2D050"/>
      </font>
      <fill>
        <patternFill patternType="solid">
          <fgColor rgb="FFB7E1CD"/>
          <bgColor rgb="FFB7E1CD"/>
        </patternFill>
      </fill>
    </dxf>
    <dxf>
      <font>
        <color rgb="FFC0504D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2" formatCode="&quot;€&quot;\ #,##0.00;[Red]&quot;€&quot;\ \-#,##0.00"/>
      <alignment horizontal="right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/>
        <right/>
        <top/>
        <bottom style="thin">
          <color rgb="FF000000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2" formatCode="&quot;€&quot;\ #,##0.00;[Red]&quot;€&quot;\ \-#,##0.0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 style="thin">
          <color rgb="FF000000"/>
        </left>
        <right/>
        <top/>
        <bottom style="thin">
          <color rgb="FF000000"/>
        </bottom>
        <vertical/>
        <horizontal/>
      </border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2">
    <tableStyle name="Jaarverslag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Jaarverslag-style 2" pivot="0" count="3" xr9:uid="{00000000-0011-0000-FFFF-FFFF01000000}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57150</xdr:rowOff>
    </xdr:from>
    <xdr:to>
      <xdr:col>12</xdr:col>
      <xdr:colOff>954471</xdr:colOff>
      <xdr:row>56</xdr:row>
      <xdr:rowOff>155188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FCFBE5-665F-DD9F-15B6-BD64A6286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78800"/>
          <a:ext cx="8081711" cy="286663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leen Schellekens | Xtendis" refreshedDate="45329.504112847222" createdVersion="8" refreshedVersion="8" minRefreshableVersion="3" recordCount="95" xr:uid="{13D2B5C2-F6D8-456E-B023-52C9A73A04C6}">
  <cacheSource type="worksheet">
    <worksheetSource ref="A1:J96" sheet="2023"/>
  </cacheSource>
  <cacheFields count="10">
    <cacheField name="Date" numFmtId="0">
      <sharedItems containsSemiMixedTypes="0" containsString="0" containsNumber="1" containsInteger="1" minValue="20230101" maxValue="20231229"/>
    </cacheField>
    <cacheField name="Month" numFmtId="0">
      <sharedItems count="12">
        <s v="dec"/>
        <s v="nov"/>
        <s v="okt"/>
        <s v="sept"/>
        <s v="aug"/>
        <s v="jul"/>
        <s v="jun"/>
        <s v="mei"/>
        <s v="apr"/>
        <s v="mrt"/>
        <s v="feb"/>
        <s v="jan"/>
      </sharedItems>
    </cacheField>
    <cacheField name="Name / Description" numFmtId="0">
      <sharedItems count="10">
        <s v="Hr mr CMA van Slingerland, Mw CFM Coenders"/>
        <s v="Kosten Zakelijk Betalingsverkeer"/>
        <s v="N. Rasappu"/>
        <s v="R. Perez Isidron"/>
        <s v="Mw MF van Rees"/>
        <s v="D. Boterman eo H.F.E. Schellekens"/>
        <s v="M M J VAN DE VELDE"/>
        <s v="Coops Cleaning"/>
        <s v="ASR Betalingscentrum B.V."/>
        <s v="Mej M F van Rees"/>
      </sharedItems>
    </cacheField>
    <cacheField name="Account" numFmtId="0">
      <sharedItems/>
    </cacheField>
    <cacheField name="Counterparty" numFmtId="0">
      <sharedItems containsBlank="1"/>
    </cacheField>
    <cacheField name="Code" numFmtId="0">
      <sharedItems/>
    </cacheField>
    <cacheField name="Debit/credit" numFmtId="0">
      <sharedItems count="2">
        <s v="Credit"/>
        <s v="Debit"/>
      </sharedItems>
    </cacheField>
    <cacheField name="Amount (EUR)" numFmtId="0">
      <sharedItems containsSemiMixedTypes="0" containsString="0" containsNumber="1" minValue="0.55000000000000004" maxValue="1980.23"/>
    </cacheField>
    <cacheField name="Transaction type" numFmtId="0">
      <sharedItems/>
    </cacheField>
    <cacheField name="Notification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n v="20231229"/>
    <x v="0"/>
    <x v="0"/>
    <s v="NL45INGB0007915477"/>
    <s v="NL50INGB0693611685"/>
    <s v="GT"/>
    <x v="0"/>
    <n v="99.62"/>
    <s v="Online Banking"/>
    <s v="Name: Hr mr CMA van Slingerland, Mw CFM Coenders IBAN: NL50INGB0693611685 Reference: VVE bijdrage nr 5c Value date: 29/12/2023"/>
  </r>
  <r>
    <n v="20231226"/>
    <x v="0"/>
    <x v="1"/>
    <s v="NL45INGB0007915477"/>
    <m/>
    <s v="DV"/>
    <x v="1"/>
    <n v="20.56"/>
    <s v="Various"/>
    <s v="Factuurnr. 2157142983 Betreft IBAN: NL45INGB0007915477 Periode: 01-11-2023 / 30-11-2023 Value date: 26/12/2023"/>
  </r>
  <r>
    <n v="20231225"/>
    <x v="0"/>
    <x v="2"/>
    <s v="NL45INGB0007915477"/>
    <s v="NL85RABO0309271967"/>
    <s v="OV"/>
    <x v="0"/>
    <n v="106.26"/>
    <s v="Transfer"/>
    <s v="Name: N. Rasappu Description: VVE bijdrage Sichemstraat 5b IBAN: NL85RABO0309271967 Date/time: 25-12-2023 04:15:21 Value date: 25/12/2023"/>
  </r>
  <r>
    <n v="20231201"/>
    <x v="0"/>
    <x v="3"/>
    <s v="NL45INGB0007915477"/>
    <s v="NL29SNSB8838676496"/>
    <s v="OV"/>
    <x v="0"/>
    <n v="126.18"/>
    <s v="Transfer"/>
    <s v="Name: R. Perez Isidron Description: November 2022 IBAN: NL29SNSB8838676496 Value date: 01/12/2023"/>
  </r>
  <r>
    <n v="20231201"/>
    <x v="0"/>
    <x v="0"/>
    <s v="NL45INGB0007915477"/>
    <s v="NL50INGB0693611685"/>
    <s v="GT"/>
    <x v="0"/>
    <n v="99.62"/>
    <s v="Online Banking"/>
    <s v="Name: Hr mr CMA van Slingerland, Mw CFM Coenders IBAN: NL50INGB0693611685 Reference: VVE bijdrage nr 5c Value date: 01/12/2023"/>
  </r>
  <r>
    <n v="20231201"/>
    <x v="0"/>
    <x v="4"/>
    <s v="NL45INGB0007915477"/>
    <s v="NL89INGB0005784856"/>
    <s v="GT"/>
    <x v="0"/>
    <n v="106.26"/>
    <s v="Online Banking"/>
    <s v="Name: Mw MF van Rees Description: VVE-bijdrage Sichemstr 6-B IBAN: NL89INGB0005784856 Value date: 01/12/2023"/>
  </r>
  <r>
    <n v="20231201"/>
    <x v="0"/>
    <x v="5"/>
    <s v="NL45INGB0007915477"/>
    <s v="NL05RABO0158458486"/>
    <s v="OV"/>
    <x v="0"/>
    <n v="126.18"/>
    <s v="Transfer"/>
    <s v="Name: D. Boterman eo H.F.E. Schellekens Description: Bijdrage 6A IBAN: NL05RABO0158458486 Date/time: 01-12-2023 02:18:21 Value date: 01/12/2023"/>
  </r>
  <r>
    <n v="20231126"/>
    <x v="1"/>
    <x v="1"/>
    <s v="NL45INGB0007915477"/>
    <m/>
    <s v="DV"/>
    <x v="1"/>
    <n v="20.12"/>
    <s v="Various"/>
    <s v="Factuurnr. 2148722120 Betreft IBAN: NL45INGB0007915477 Periode: 01-10-2023 / 31-10-2023 Value date: 26/11/2023"/>
  </r>
  <r>
    <n v="20231125"/>
    <x v="1"/>
    <x v="2"/>
    <s v="NL45INGB0007915477"/>
    <s v="NL85RABO0309271967"/>
    <s v="OV"/>
    <x v="0"/>
    <n v="106.26"/>
    <s v="Transfer"/>
    <s v="Name: N. Rasappu Description: VVE bijdrage Sichemstraat 5b IBAN: NL85RABO0309271967 Date/time: 25-11-2023 04:11:25 Value date: 25/11/2023"/>
  </r>
  <r>
    <n v="20231121"/>
    <x v="1"/>
    <x v="6"/>
    <s v="NL45INGB0007915477"/>
    <s v="NL72ABNA0482083735"/>
    <s v="OV"/>
    <x v="0"/>
    <n v="896.58"/>
    <s v="Transfer"/>
    <s v="Name: M M J VAN DE VELDE Description: VVE bijdrage Sichem 6C t/m dec 23 IBAN: NL72ABNA0482083735 Date/time: 21-11-2023 15:31:27 Value date: 21/11/2023"/>
  </r>
  <r>
    <n v="20231115"/>
    <x v="1"/>
    <x v="7"/>
    <s v="NL45INGB0007915477"/>
    <s v="NL49ABNA0594297532"/>
    <s v="GT"/>
    <x v="1"/>
    <n v="73.5"/>
    <s v="Online Banking"/>
    <s v="Name: Coops Cleaning Description: Factnr: 23.0768 en 23.0842 schoonmaak oktober en november IBAN: NL49ABNA0594297532 Date/time: 15-11-2023 18:09:29 Value date: 15/11/2023"/>
  </r>
  <r>
    <n v="20231115"/>
    <x v="1"/>
    <x v="7"/>
    <s v="NL45INGB0007915477"/>
    <s v="NL49ABNA0594297532"/>
    <s v="GT"/>
    <x v="1"/>
    <n v="79.55"/>
    <s v="Online Banking"/>
    <s v="Name: Coops Cleaning Description: Factnr: 23.880 zemen oktober IBAN: NL49ABNA0594297532 Date/time: 15-11-2023 18:02:06 Value date: 15/11/2023"/>
  </r>
  <r>
    <n v="20231101"/>
    <x v="1"/>
    <x v="3"/>
    <s v="NL45INGB0007915477"/>
    <s v="NL29SNSB8838676496"/>
    <s v="OV"/>
    <x v="0"/>
    <n v="126.18"/>
    <s v="Transfer"/>
    <s v="Name: R. Perez Isidron Description: November 2022 IBAN: NL29SNSB8838676496 Value date: 01/11/2023"/>
  </r>
  <r>
    <n v="20231101"/>
    <x v="1"/>
    <x v="0"/>
    <s v="NL45INGB0007915477"/>
    <s v="NL50INGB0693611685"/>
    <s v="GT"/>
    <x v="0"/>
    <n v="99.62"/>
    <s v="Online Banking"/>
    <s v="Name: Hr mr CMA van Slingerland, Mw CFM Coenders IBAN: NL50INGB0693611685 Reference: VVE bijdrage nr 5c Value date: 01/11/2023"/>
  </r>
  <r>
    <n v="20231101"/>
    <x v="1"/>
    <x v="4"/>
    <s v="NL45INGB0007915477"/>
    <s v="NL89INGB0005784856"/>
    <s v="GT"/>
    <x v="0"/>
    <n v="106.26"/>
    <s v="Online Banking"/>
    <s v="Name: Mw MF van Rees Description: VVE-bijdrage Sichemstr 6-B IBAN: NL89INGB0005784856 Value date: 01/11/2023"/>
  </r>
  <r>
    <n v="20231101"/>
    <x v="1"/>
    <x v="5"/>
    <s v="NL45INGB0007915477"/>
    <s v="NL05RABO0158458486"/>
    <s v="OV"/>
    <x v="0"/>
    <n v="126.18"/>
    <s v="Transfer"/>
    <s v="Name: D. Boterman eo H.F.E. Schellekens Description: Bijdrage 6A IBAN: NL05RABO0158458486 Date/time: 01-11-2023 02:12:24 Value date: 01/11/2023"/>
  </r>
  <r>
    <n v="20231026"/>
    <x v="2"/>
    <x v="1"/>
    <s v="NL45INGB0007915477"/>
    <m/>
    <s v="DV"/>
    <x v="1"/>
    <n v="20.34"/>
    <s v="Various"/>
    <s v="Factuurnr. 2140657524 Betreft IBAN: NL45INGB0007915477 Periode: 01-09-2023 / 30-09-2023 Value date: 26/10/2023"/>
  </r>
  <r>
    <n v="20231025"/>
    <x v="2"/>
    <x v="2"/>
    <s v="NL45INGB0007915477"/>
    <s v="NL85RABO0309271967"/>
    <s v="OV"/>
    <x v="0"/>
    <n v="106.26"/>
    <s v="Transfer"/>
    <s v="Name: N. Rasappu Description: VVE bijdrage Sichemstraat 5b IBAN: NL85RABO0309271967 Date/time: 25-10-2023 04:18:47 Value date: 25/10/2023"/>
  </r>
  <r>
    <n v="20231016"/>
    <x v="2"/>
    <x v="7"/>
    <s v="NL45INGB0007915477"/>
    <s v="NL49ABNA0594297532"/>
    <s v="GT"/>
    <x v="1"/>
    <n v="79.55"/>
    <s v="Online Banking"/>
    <s v="Name: Coops Cleaning Description: Factnr: 23.0647 zemen augustus IBAN: NL49ABNA0594297532 Date/time: 16-10-2023 10:43:15 Value date: 16/10/2023"/>
  </r>
  <r>
    <n v="20231002"/>
    <x v="2"/>
    <x v="3"/>
    <s v="NL45INGB0007915477"/>
    <s v="NL29SNSB8838676496"/>
    <s v="OV"/>
    <x v="0"/>
    <n v="126.18"/>
    <s v="Transfer"/>
    <s v="Name: R. Perez Isidron Description: November 2022 IBAN: NL29SNSB8838676496 Value date: 02/10/2023"/>
  </r>
  <r>
    <n v="20231001"/>
    <x v="2"/>
    <x v="4"/>
    <s v="NL45INGB0007915477"/>
    <s v="NL89INGB0005784856"/>
    <s v="GT"/>
    <x v="0"/>
    <n v="106.26"/>
    <s v="Online Banking"/>
    <s v="Name: Mw MF van Rees Description: VVE-bijdrage Sichemstr 6-B IBAN: NL89INGB0005784856 Value date: 01/10/2023"/>
  </r>
  <r>
    <n v="20231001"/>
    <x v="2"/>
    <x v="0"/>
    <s v="NL45INGB0007915477"/>
    <s v="NL50INGB0693611685"/>
    <s v="GT"/>
    <x v="0"/>
    <n v="99.62"/>
    <s v="Online Banking"/>
    <s v="Name: Hr mr CMA van Slingerland, Mw CFM Coenders IBAN: NL50INGB0693611685 Reference: VVE bijdrage nr 5c Value date: 01/10/2023"/>
  </r>
  <r>
    <n v="20231001"/>
    <x v="2"/>
    <x v="5"/>
    <s v="NL45INGB0007915477"/>
    <s v="NL05RABO0158458486"/>
    <s v="OV"/>
    <x v="0"/>
    <n v="126.18"/>
    <s v="Transfer"/>
    <s v="Name: D. Boterman eo H.F.E. Schellekens Description: Bijdrage 6A IBAN: NL05RABO0158458486 Date/time: 01-10-2023 02:10:46 Value date: 01/10/2023"/>
  </r>
  <r>
    <n v="20230926"/>
    <x v="3"/>
    <x v="1"/>
    <s v="NL45INGB0007915477"/>
    <m/>
    <s v="DV"/>
    <x v="1"/>
    <n v="20.56"/>
    <s v="Various"/>
    <s v="Factuurnr. 2132750295 Betreft IBAN: NL45INGB0007915477 Periode: 01-08-2023 / 31-08-2023 Value date: 26/09/2023"/>
  </r>
  <r>
    <n v="20230925"/>
    <x v="3"/>
    <x v="2"/>
    <s v="NL45INGB0007915477"/>
    <s v="NL85RABO0309271967"/>
    <s v="OV"/>
    <x v="0"/>
    <n v="106.26"/>
    <s v="Transfer"/>
    <s v="Name: N. Rasappu Description: VVE bijdrage Sichemstraat 5b IBAN: NL85RABO0309271967 Date/time: 25-09-2023 04:28:33 Value date: 25/09/2023"/>
  </r>
  <r>
    <n v="20230912"/>
    <x v="3"/>
    <x v="7"/>
    <s v="NL45INGB0007915477"/>
    <s v="NL49ABNA0594297532"/>
    <s v="GT"/>
    <x v="1"/>
    <n v="0.55000000000000004"/>
    <s v="Online Banking"/>
    <s v="Name: Coops Cleaning Description: Restant fact.nr 23.0480 IBAN: NL49ABNA0594297532 Date/time: 12-09-2023 19:59:25 Value date: 12/09/2023"/>
  </r>
  <r>
    <n v="20230906"/>
    <x v="3"/>
    <x v="7"/>
    <s v="NL45INGB0007915477"/>
    <s v="NL49ABNA0594297532"/>
    <s v="GT"/>
    <x v="1"/>
    <n v="36.75"/>
    <s v="Online Banking"/>
    <s v="Name: Coops Cleaning Description: 23.0685 schoonmaak september IBAN: NL49ABNA0594297532 Date/time: 06-09-2023 11:08:59 Value date: 06/09/2023"/>
  </r>
  <r>
    <n v="20230901"/>
    <x v="3"/>
    <x v="3"/>
    <s v="NL45INGB0007915477"/>
    <s v="NL29SNSB8838676496"/>
    <s v="OV"/>
    <x v="0"/>
    <n v="126.18"/>
    <s v="Transfer"/>
    <s v="Name: R. Perez Isidron Description: November 2022 IBAN: NL29SNSB8838676496 Value date: 01/09/2023"/>
  </r>
  <r>
    <n v="20230901"/>
    <x v="3"/>
    <x v="0"/>
    <s v="NL45INGB0007915477"/>
    <s v="NL50INGB0693611685"/>
    <s v="GT"/>
    <x v="0"/>
    <n v="99.62"/>
    <s v="Online Banking"/>
    <s v="Name: Hr mr CMA van Slingerland, Mw CFM Coenders IBAN: NL50INGB0693611685 Reference: VVE bijdrage nr 5c Value date: 01/09/2023"/>
  </r>
  <r>
    <n v="20230901"/>
    <x v="3"/>
    <x v="4"/>
    <s v="NL45INGB0007915477"/>
    <s v="NL89INGB0005784856"/>
    <s v="GT"/>
    <x v="0"/>
    <n v="106.26"/>
    <s v="Online Banking"/>
    <s v="Name: Mw MF van Rees Description: VVE-bijdrage Sichemstr 6-B IBAN: NL89INGB0005784856 Value date: 01/09/2023"/>
  </r>
  <r>
    <n v="20230901"/>
    <x v="3"/>
    <x v="5"/>
    <s v="NL45INGB0007915477"/>
    <s v="NL05RABO0158458486"/>
    <s v="OV"/>
    <x v="0"/>
    <n v="126.18"/>
    <s v="Transfer"/>
    <s v="Name: D. Boterman eo H.F.E. Schellekens Description: Bijdrage 6A IBAN: NL05RABO0158458486 Date/time: 01-09-2023 02:31:42 Value date: 01/09/2023"/>
  </r>
  <r>
    <n v="20230826"/>
    <x v="4"/>
    <x v="1"/>
    <s v="NL45INGB0007915477"/>
    <m/>
    <s v="DV"/>
    <x v="1"/>
    <n v="19.899999999999999"/>
    <s v="Various"/>
    <s v="Factuurnr. 2117242048 Betreft IBAN: NL45INGB0007915477 Periode: 01-07-2023 / 31-07-2023 Value date: 26/08/2023"/>
  </r>
  <r>
    <n v="20230825"/>
    <x v="4"/>
    <x v="2"/>
    <s v="NL45INGB0007915477"/>
    <s v="NL85RABO0309271967"/>
    <s v="OV"/>
    <x v="0"/>
    <n v="106.26"/>
    <s v="Transfer"/>
    <s v="Name: N. Rasappu Description: VVE bijdrage Sichemstraat 5b IBAN: NL85RABO0309271967 Date/time: 25-08-2023 04:28:56 Value date: 25/08/2023"/>
  </r>
  <r>
    <n v="20230820"/>
    <x v="4"/>
    <x v="7"/>
    <s v="NL45INGB0007915477"/>
    <s v="NL49ABNA0594297532"/>
    <s v="GT"/>
    <x v="1"/>
    <n v="36.75"/>
    <s v="Online Banking"/>
    <s v="Name: Coops Cleaning Description: Fact nr:23.0601 schoonmaak augustus IBAN: NL49ABNA0594297532 Date/time: 20-08-2023 14:04:02 Value date: 20/08/2023"/>
  </r>
  <r>
    <n v="20230820"/>
    <x v="4"/>
    <x v="7"/>
    <s v="NL45INGB0007915477"/>
    <s v="NL49ABNA0594297532"/>
    <s v="GT"/>
    <x v="1"/>
    <n v="36.75"/>
    <s v="Online Banking"/>
    <s v="Name: Coops Cleaning Description: Fact nr: 23.0526 schoonmaak juli IBAN: NL49ABNA0594297532 Date/time: 20-08-2023 14:01:38 Value date: 20/08/2023"/>
  </r>
  <r>
    <n v="20230820"/>
    <x v="4"/>
    <x v="7"/>
    <s v="NL45INGB0007915477"/>
    <s v="NL49ABNA0594297532"/>
    <s v="GT"/>
    <x v="1"/>
    <n v="79"/>
    <s v="Online Banking"/>
    <s v="Name: Coops Cleaning Description: Fact nr: 23.0480 zemen juni IBAN: NL49ABNA0594297532 Date/time: 20-08-2023 13:59:29 Value date: 20/08/2023"/>
  </r>
  <r>
    <n v="20230801"/>
    <x v="4"/>
    <x v="3"/>
    <s v="NL45INGB0007915477"/>
    <s v="NL29SNSB8838676496"/>
    <s v="OV"/>
    <x v="0"/>
    <n v="126.18"/>
    <s v="Transfer"/>
    <s v="Name: R. Perez Isidron Description: November 2022 IBAN: NL29SNSB8838676496 Value date: 01/08/2023"/>
  </r>
  <r>
    <n v="20230801"/>
    <x v="4"/>
    <x v="4"/>
    <s v="NL45INGB0007915477"/>
    <s v="NL89INGB0005784856"/>
    <s v="GT"/>
    <x v="0"/>
    <n v="106.26"/>
    <s v="Online Banking"/>
    <s v="Name: Mw MF van Rees Description: VVE-bijdrage Sichemstr 6-B IBAN: NL89INGB0005784856 Value date: 01/08/2023"/>
  </r>
  <r>
    <n v="20230801"/>
    <x v="4"/>
    <x v="0"/>
    <s v="NL45INGB0007915477"/>
    <s v="NL50INGB0693611685"/>
    <s v="GT"/>
    <x v="0"/>
    <n v="99.62"/>
    <s v="Online Banking"/>
    <s v="Name: Hr mr CMA van Slingerland, Mw CFM Coenders IBAN: NL50INGB0693611685 Reference: VVE bijdrage nr 5c Value date: 01/08/2023"/>
  </r>
  <r>
    <n v="20230801"/>
    <x v="4"/>
    <x v="5"/>
    <s v="NL45INGB0007915477"/>
    <s v="NL05RABO0158458486"/>
    <s v="OV"/>
    <x v="0"/>
    <n v="126.18"/>
    <s v="Transfer"/>
    <s v="Name: D. Boterman eo H.F.E. Schellekens Description: Bijdrage 6A IBAN: NL05RABO0158458486 Date/time: 01-08-2023 02:35:47 Value date: 01/08/2023"/>
  </r>
  <r>
    <n v="20230726"/>
    <x v="5"/>
    <x v="1"/>
    <s v="NL45INGB0007915477"/>
    <m/>
    <s v="DV"/>
    <x v="1"/>
    <n v="19.899999999999999"/>
    <s v="Various"/>
    <s v="Factuurnr. 2102197557 Betreft IBAN: NL45INGB0007915477 Periode: 01-06-2023 / 30-06-2023 Value date: 26/07/2023"/>
  </r>
  <r>
    <n v="20230725"/>
    <x v="5"/>
    <x v="2"/>
    <s v="NL45INGB0007915477"/>
    <s v="NL85RABO0309271967"/>
    <s v="OV"/>
    <x v="0"/>
    <n v="106.26"/>
    <s v="Transfer"/>
    <s v="Name: N. Rasappu Description: VVE bijdrage Sichemstraat 5b IBAN: NL85RABO0309271967 Date/time: 25-07-2023 03:47:37 Value date: 25/07/2023"/>
  </r>
  <r>
    <n v="20230703"/>
    <x v="5"/>
    <x v="3"/>
    <s v="NL45INGB0007915477"/>
    <s v="NL29SNSB8838676496"/>
    <s v="OV"/>
    <x v="0"/>
    <n v="126.18"/>
    <s v="Transfer"/>
    <s v="Name: R. Perez Isidron Description: November 2022 IBAN: NL29SNSB8838676496 Value date: 03/07/2023"/>
  </r>
  <r>
    <n v="20230701"/>
    <x v="5"/>
    <x v="4"/>
    <s v="NL45INGB0007915477"/>
    <s v="NL89INGB0005784856"/>
    <s v="GT"/>
    <x v="0"/>
    <n v="106.26"/>
    <s v="Online Banking"/>
    <s v="Name: Mw MF van Rees Description: VVE-bijdrage Sichemstr 6-B IBAN: NL89INGB0005784856 Value date: 01/07/2023"/>
  </r>
  <r>
    <n v="20230701"/>
    <x v="5"/>
    <x v="0"/>
    <s v="NL45INGB0007915477"/>
    <s v="NL50INGB0693611685"/>
    <s v="GT"/>
    <x v="0"/>
    <n v="99.62"/>
    <s v="Online Banking"/>
    <s v="Name: Hr mr CMA van Slingerland, Mw CFM Coenders IBAN: NL50INGB0693611685 Reference: VVE bijdrage nr 5c Value date: 01/07/2023"/>
  </r>
  <r>
    <n v="20230701"/>
    <x v="5"/>
    <x v="5"/>
    <s v="NL45INGB0007915477"/>
    <s v="NL05RABO0158458486"/>
    <s v="OV"/>
    <x v="0"/>
    <n v="126.18"/>
    <s v="Transfer"/>
    <s v="Name: D. Boterman eo H.F.E. Schellekens Description: Bijdrage 6A IBAN: NL05RABO0158458486 Date/time: 01-07-2023 02:30:38 Value date: 01/07/2023"/>
  </r>
  <r>
    <n v="20230626"/>
    <x v="6"/>
    <x v="1"/>
    <s v="NL45INGB0007915477"/>
    <m/>
    <s v="DV"/>
    <x v="1"/>
    <n v="20.99"/>
    <s v="Various"/>
    <s v="Factuurnr. 2086874357 Betreft IBAN: NL45INGB0007915477 Periode: 01-05-2023 / 31-05-2023 Value date: 26/06/2023"/>
  </r>
  <r>
    <n v="20230625"/>
    <x v="6"/>
    <x v="2"/>
    <s v="NL45INGB0007915477"/>
    <s v="NL85RABO0309271967"/>
    <s v="OV"/>
    <x v="0"/>
    <n v="106.26"/>
    <s v="Transfer"/>
    <s v="Name: N. Rasappu Description: VVE bijdrage Sichemstraat 5b IBAN: NL85RABO0309271967 Date/time: 25-06-2023 03:28:12 Value date: 25/06/2023"/>
  </r>
  <r>
    <n v="20230605"/>
    <x v="6"/>
    <x v="3"/>
    <s v="NL45INGB0007915477"/>
    <s v="NL29SNSB8838676496"/>
    <s v="OV"/>
    <x v="0"/>
    <n v="126.18"/>
    <s v="Transfer"/>
    <s v="Name: R. Perez Isidron Description: November 2022 IBAN: NL29SNSB8838676496 Value date: 05/06/2023"/>
  </r>
  <r>
    <n v="20230602"/>
    <x v="6"/>
    <x v="0"/>
    <s v="NL45INGB0007915477"/>
    <s v="NL50INGB0693611685"/>
    <s v="GT"/>
    <x v="0"/>
    <n v="99.62"/>
    <s v="Online Banking"/>
    <s v="Name: Hr mr CMA van Slingerland, Mw CFM Coenders IBAN: NL50INGB0693611685 Reference: VVE bijdrage nr 5c Value date: 02/06/2023"/>
  </r>
  <r>
    <n v="20230601"/>
    <x v="6"/>
    <x v="4"/>
    <s v="NL45INGB0007915477"/>
    <s v="NL89INGB0005784856"/>
    <s v="GT"/>
    <x v="0"/>
    <n v="106.26"/>
    <s v="Online Banking"/>
    <s v="Name: Mw MF van Rees Description: VVE-bijdrage Sichemstr 6-B IBAN: NL89INGB0005784856 Value date: 01/06/2023"/>
  </r>
  <r>
    <n v="20230601"/>
    <x v="6"/>
    <x v="5"/>
    <s v="NL45INGB0007915477"/>
    <s v="NL05RABO0158458486"/>
    <s v="OV"/>
    <x v="0"/>
    <n v="126.18"/>
    <s v="Transfer"/>
    <s v="Name: D. Boterman eo H.F.E. Schellekens Description: Bijdrage 6A IBAN: NL05RABO0158458486 Date/time: 01-06-2023 02:23:40 Value date: 01/06/2023"/>
  </r>
  <r>
    <n v="20230531"/>
    <x v="7"/>
    <x v="7"/>
    <s v="NL45INGB0007915477"/>
    <s v="NL49ABNA0594297532"/>
    <s v="GT"/>
    <x v="1"/>
    <n v="36.75"/>
    <s v="Online Banking"/>
    <s v="Name: Coops Cleaning Description: Factuurnr: 23.0433 schoonmaak Juni IBAN: NL49ABNA0594297532 Date/time: 31-05-2023 16:01:23 Value date: 31/05/2023"/>
  </r>
  <r>
    <n v="20230526"/>
    <x v="7"/>
    <x v="1"/>
    <s v="NL45INGB0007915477"/>
    <m/>
    <s v="DV"/>
    <x v="1"/>
    <n v="21.21"/>
    <s v="Various"/>
    <s v="Factuurnr. 2071860984 Betreft IBAN: NL45INGB0007915477 Periode: 01-04-2023 / 30-04-2023 Value date: 26/05/2023"/>
  </r>
  <r>
    <n v="20230525"/>
    <x v="7"/>
    <x v="2"/>
    <s v="NL45INGB0007915477"/>
    <s v="NL85RABO0309271967"/>
    <s v="OV"/>
    <x v="0"/>
    <n v="106.26"/>
    <s v="Transfer"/>
    <s v="Name: N. Rasappu Description: VVE bijdrage Sichemstraat 5b IBAN: NL85RABO0309271967 Date/time: 25-05-2023 03:44:02 Value date: 25/05/2023"/>
  </r>
  <r>
    <n v="20230524"/>
    <x v="7"/>
    <x v="7"/>
    <s v="NL45INGB0007915477"/>
    <s v="NL49ABNA0594297532"/>
    <s v="GT"/>
    <x v="1"/>
    <n v="79.55"/>
    <s v="Online Banking"/>
    <s v="Name: Coops Cleaning Description: 23.0224 zemen februari IBAN: NL49ABNA0594297532 Date/time: 24-05-2023 16:40:18 Value date: 24/05/2023"/>
  </r>
  <r>
    <n v="20230521"/>
    <x v="7"/>
    <x v="7"/>
    <s v="NL45INGB0007915477"/>
    <s v="NL49ABNA0594297532"/>
    <s v="GT"/>
    <x v="1"/>
    <n v="36.75"/>
    <s v="Online Banking"/>
    <s v="Name: Coops Cleaning Description: Factuurnummer: 23.0365 schoonmaak mei IBAN: NL49ABNA0594297532 Date/time: 21-05-2023 20:27:11 Value date: 21/05/2023"/>
  </r>
  <r>
    <n v="20230502"/>
    <x v="7"/>
    <x v="0"/>
    <s v="NL45INGB0007915477"/>
    <s v="NL50INGB0693611685"/>
    <s v="GT"/>
    <x v="0"/>
    <n v="17.32"/>
    <s v="Online Banking"/>
    <s v="Name: Hr mr CMA van Slingerland, Mw CFM Coenders IBAN: NL50INGB0693611685 Reference: nieuwe bijdrage apr. en mei 2023 Date/time: 02-05-2023 12:54:47 Value date: 02/05/2023"/>
  </r>
  <r>
    <n v="20230502"/>
    <x v="7"/>
    <x v="3"/>
    <s v="NL45INGB0007915477"/>
    <s v="NL29SNSB8838676496"/>
    <s v="OV"/>
    <x v="0"/>
    <n v="126.18"/>
    <s v="Transfer"/>
    <s v="Name: R. Perez Isidron Description: November 2022 IBAN: NL29SNSB8838676496 Value date: 02/05/2023"/>
  </r>
  <r>
    <n v="20230502"/>
    <x v="7"/>
    <x v="0"/>
    <s v="NL45INGB0007915477"/>
    <s v="NL50INGB0693611685"/>
    <s v="GT"/>
    <x v="0"/>
    <n v="90.96"/>
    <s v="Online Banking"/>
    <s v="Name: Hr mr CMA van Slingerland, Mw CFM Coenders IBAN: NL50INGB0693611685 Reference: VVE bijdrage nr 5c Value date: 02/05/2023"/>
  </r>
  <r>
    <n v="20230501"/>
    <x v="7"/>
    <x v="7"/>
    <s v="NL45INGB0007915477"/>
    <s v="NL49ABNA0594297532"/>
    <s v="GT"/>
    <x v="1"/>
    <n v="79.55"/>
    <s v="Online Banking"/>
    <s v="Name: Coops Cleaning Description: Factnr: 23.0334 zemen april IBAN: NL49ABNA0594297532 Date/time: 01-05-2023 08:27:59 Value date: 01/05/2023"/>
  </r>
  <r>
    <n v="20230501"/>
    <x v="7"/>
    <x v="4"/>
    <s v="NL45INGB0007915477"/>
    <s v="NL89INGB0005784856"/>
    <s v="GT"/>
    <x v="0"/>
    <n v="106.26"/>
    <s v="Online Banking"/>
    <s v="Name: Mw MF van Rees Description: VVE-bijdrage Sichemstr 6-B IBAN: NL89INGB0005784856 Value date: 01/05/2023"/>
  </r>
  <r>
    <n v="20230501"/>
    <x v="7"/>
    <x v="5"/>
    <s v="NL45INGB0007915477"/>
    <s v="NL05RABO0158458486"/>
    <s v="OV"/>
    <x v="0"/>
    <n v="126.18"/>
    <s v="Transfer"/>
    <s v="Name: D. Boterman eo H.F.E. Schellekens Description: Bijdrage 6A IBAN: NL05RABO0158458486 Date/time: 01-05-2023 02:36:20 Value date: 01/05/2023"/>
  </r>
  <r>
    <n v="20230425"/>
    <x v="8"/>
    <x v="1"/>
    <s v="NL45INGB0007915477"/>
    <m/>
    <s v="DV"/>
    <x v="1"/>
    <n v="19.899999999999999"/>
    <s v="Various"/>
    <s v="Factuurnr. 2056506112 Betreft IBAN: NL45INGB0007915477 Periode: 01-03-2023 / 31-03-2023 Value date: 25/04/2023"/>
  </r>
  <r>
    <n v="20230425"/>
    <x v="8"/>
    <x v="2"/>
    <s v="NL45INGB0007915477"/>
    <s v="NL85RABO0309271967"/>
    <s v="OV"/>
    <x v="0"/>
    <n v="106.26"/>
    <s v="Transfer"/>
    <s v="Name: N. Rasappu Description: VVE bijdrage Sichemstraat 5b IBAN: NL85RABO0309271967 Date/time: 25-04-2023 03:31:49 Value date: 25/04/2023"/>
  </r>
  <r>
    <n v="20230421"/>
    <x v="8"/>
    <x v="5"/>
    <s v="NL45INGB0007915477"/>
    <s v="NL05RABO0158458486"/>
    <s v="OV"/>
    <x v="0"/>
    <n v="11.47"/>
    <s v="Transfer"/>
    <s v="Name: D. Boterman eo H.F.E. Schellekens Description: Verschil oude en nieuwe bijdrage april IBAN: NL05RABO0158458486 Date/time: 21-04-2023 02:10:16 Value date: 21/04/2023"/>
  </r>
  <r>
    <n v="20230418"/>
    <x v="8"/>
    <x v="6"/>
    <s v="NL45INGB0007915477"/>
    <s v="NL72ABNA0482083735"/>
    <s v="OV"/>
    <x v="0"/>
    <n v="271.68"/>
    <s v="Transfer"/>
    <s v="Name: M M J VAN DE VELDE Description: Jan Feb Mrt 2023 sichem 6C IBAN: NL72ABNA0482083735 Date/time: 18-04-2023 16:17:29 Value date: 18/04/2023"/>
  </r>
  <r>
    <n v="20230418"/>
    <x v="8"/>
    <x v="3"/>
    <s v="NL45INGB0007915477"/>
    <s v="NL29SNSB8838676496"/>
    <s v="OV"/>
    <x v="0"/>
    <n v="11.47"/>
    <s v="Transfer"/>
    <s v="Name: R. Perez Isidron Description: De rest vanaf 1-4-2023. IBAN: NL29SNSB8838676496 Date/time: 18-04-2023 08:47:32 Value date: 18/04/2023"/>
  </r>
  <r>
    <n v="20230417"/>
    <x v="8"/>
    <x v="8"/>
    <s v="NL45INGB0007915477"/>
    <s v="NL59ABNA0240576861"/>
    <s v="ID"/>
    <x v="1"/>
    <n v="1980.23"/>
    <s v="iDEAL"/>
    <s v="Name: ASR Betalingscentrum B.V. Description: 6000185003814385 0030013708688514 Betaalverzoek polis 50678594 IBAN: NL59ABNA0240576861 Reference: 17-04-2023 18:05 0030013708688514 Value date: 17/04/2023"/>
  </r>
  <r>
    <n v="20230405"/>
    <x v="8"/>
    <x v="7"/>
    <s v="NL45INGB0007915477"/>
    <s v="NL49ABNA0594297532"/>
    <s v="GT"/>
    <x v="1"/>
    <n v="36.75"/>
    <s v="Online Banking"/>
    <s v="Name: Coops Cleaning Description: Fact.nr: 23.0190 schoonmaak maart IBAN: NL49ABNA0594297532 Date/time: 05-04-2023 16:52:33 Value date: 05/04/2023"/>
  </r>
  <r>
    <n v="20230405"/>
    <x v="8"/>
    <x v="7"/>
    <s v="NL45INGB0007915477"/>
    <s v="NL49ABNA0594297532"/>
    <s v="GT"/>
    <x v="1"/>
    <n v="36.75"/>
    <s v="Online Banking"/>
    <s v="Name: Coops Cleaning Description: Fact. Nr: 23.0293 schoonmaak april IBAN: NL49ABNA0594297532 Date/time: 05-04-2023 16:50:51 Value date: 05/04/2023"/>
  </r>
  <r>
    <n v="20230403"/>
    <x v="8"/>
    <x v="3"/>
    <s v="NL45INGB0007915477"/>
    <s v="NL29SNSB8838676496"/>
    <s v="OV"/>
    <x v="0"/>
    <n v="114.71"/>
    <s v="Transfer"/>
    <s v="Name: R. Perez Isidron Description: November 2022 IBAN: NL29SNSB8838676496 Value date: 03/04/2023"/>
  </r>
  <r>
    <n v="20230402"/>
    <x v="8"/>
    <x v="0"/>
    <s v="NL45INGB0007915477"/>
    <s v="NL50INGB0693611685"/>
    <s v="GT"/>
    <x v="0"/>
    <n v="90.96"/>
    <s v="Online Banking"/>
    <s v="Name: Hr mr CMA van Slingerland, Mw CFM Coenders IBAN: NL50INGB0693611685 Reference: VVE bijdrage nr 5c Value date: 02/04/2023"/>
  </r>
  <r>
    <n v="20230401"/>
    <x v="8"/>
    <x v="4"/>
    <s v="NL45INGB0007915477"/>
    <s v="NL89INGB0005784856"/>
    <s v="GT"/>
    <x v="0"/>
    <n v="106.26"/>
    <s v="Online Banking"/>
    <s v="Name: Mw MF van Rees Description: VVE-bijdrage Sichemstr 6-B IBAN: NL89INGB0005784856 Value date: 01/04/2023"/>
  </r>
  <r>
    <n v="20230401"/>
    <x v="8"/>
    <x v="5"/>
    <s v="NL45INGB0007915477"/>
    <s v="NL05RABO0158458486"/>
    <s v="OV"/>
    <x v="0"/>
    <n v="114.71"/>
    <s v="Transfer"/>
    <s v="Name: D. Boterman eo H.F.E. Schellekens Description: Bijdrage 6A IBAN: NL05RABO0158458486 Date/time: 01-04-2023 02:55:41 Value date: 01/04/2023"/>
  </r>
  <r>
    <n v="20230326"/>
    <x v="9"/>
    <x v="1"/>
    <s v="NL45INGB0007915477"/>
    <m/>
    <s v="DV"/>
    <x v="1"/>
    <n v="20.34"/>
    <s v="Various"/>
    <s v="Factuurnr. 2041599278 Betreft IBAN: NL45INGB0007915477 Periode: 01-02-2023 / 28-02-2023 Value date: 26/03/2023"/>
  </r>
  <r>
    <n v="20230325"/>
    <x v="9"/>
    <x v="2"/>
    <s v="NL45INGB0007915477"/>
    <s v="NL85RABO0309271967"/>
    <s v="OV"/>
    <x v="0"/>
    <n v="96.6"/>
    <s v="Transfer"/>
    <s v="Name: N. Rasappu Description: VVE bijdrage Sichemstraat 5b IBAN: NL85RABO0309271967 Date/time: 25-03-2023 03:29:06 Value date: 25/03/2023"/>
  </r>
  <r>
    <n v="20230302"/>
    <x v="9"/>
    <x v="0"/>
    <s v="NL45INGB0007915477"/>
    <s v="NL50INGB0693611685"/>
    <s v="GT"/>
    <x v="0"/>
    <n v="90.96"/>
    <s v="Online Banking"/>
    <s v="Name: Hr mr CMA van Slingerland, Mw CFM Coenders IBAN: NL50INGB0693611685 Reference: VVE bijdrage nr 5c Value date: 02/03/2023"/>
  </r>
  <r>
    <n v="20230301"/>
    <x v="9"/>
    <x v="3"/>
    <s v="NL45INGB0007915477"/>
    <s v="NL29SNSB8838676496"/>
    <s v="OV"/>
    <x v="0"/>
    <n v="114.71"/>
    <s v="Transfer"/>
    <s v="Name: R. Perez Isidron Description: November 2022 IBAN: NL29SNSB8838676496 Value date: 01/03/2023"/>
  </r>
  <r>
    <n v="20230301"/>
    <x v="9"/>
    <x v="9"/>
    <s v="NL45INGB0007915477"/>
    <s v="NL89INGB0005784856"/>
    <s v="GT"/>
    <x v="0"/>
    <n v="96.6"/>
    <s v="Online Banking"/>
    <s v="Name: Mej M F van Rees Description: VVE-bijdrage Sichemstr 6-B IBAN: NL89INGB0005784856 Value date: 01/03/2023"/>
  </r>
  <r>
    <n v="20230301"/>
    <x v="9"/>
    <x v="5"/>
    <s v="NL45INGB0007915477"/>
    <s v="NL05RABO0158458486"/>
    <s v="OV"/>
    <x v="0"/>
    <n v="114.71"/>
    <s v="Transfer"/>
    <s v="Name: D. Boterman eo H.F.E. Schellekens Description: Bijdrage 6A IBAN: NL05RABO0158458486 Date/time: 01-03-2023 03:18:31 Value date: 01/03/2023"/>
  </r>
  <r>
    <n v="20230226"/>
    <x v="10"/>
    <x v="1"/>
    <s v="NL45INGB0007915477"/>
    <m/>
    <s v="DV"/>
    <x v="1"/>
    <n v="19.899999999999999"/>
    <s v="Various"/>
    <s v="Factuurnr. 2026224341 Betreft IBAN: NL45INGB0007915477 Periode: 01-01-2023 / 31-01-2023 Value date: 26/02/2023"/>
  </r>
  <r>
    <n v="20230225"/>
    <x v="10"/>
    <x v="2"/>
    <s v="NL45INGB0007915477"/>
    <s v="NL85RABO0309271967"/>
    <s v="OV"/>
    <x v="0"/>
    <n v="96.6"/>
    <s v="Transfer"/>
    <s v="Name: N. Rasappu Description: VVE bijdrage Sichemstraat 5b IBAN: NL85RABO0309271967 Date/time: 25-02-2023 02:55:43 Value date: 25/02/2023"/>
  </r>
  <r>
    <n v="20230208"/>
    <x v="10"/>
    <x v="7"/>
    <s v="NL45INGB0007915477"/>
    <s v="NL49ABNA0594297532"/>
    <s v="GT"/>
    <x v="1"/>
    <n v="36.78"/>
    <s v="Online Banking"/>
    <s v="Name: Coops Cleaning Description: 23.0116 schoonmaak feb IBAN: NL49ABNA0594297532 Date/time: 08-02-2023 09:19:39 Value date: 08/02/2023"/>
  </r>
  <r>
    <n v="20230208"/>
    <x v="10"/>
    <x v="7"/>
    <s v="NL45INGB0007915477"/>
    <s v="NL49ABNA0594297532"/>
    <s v="GT"/>
    <x v="1"/>
    <n v="36.75"/>
    <s v="Online Banking"/>
    <s v="Name: Coops Cleaning Description: Fact.nr: 230045 schoonmaak jan IBAN: NL49ABNA0594297532 Date/time: 08-02-2023 09:19:09 Value date: 08/02/2023"/>
  </r>
  <r>
    <n v="20230202"/>
    <x v="10"/>
    <x v="0"/>
    <s v="NL45INGB0007915477"/>
    <s v="NL50INGB0693611685"/>
    <s v="GT"/>
    <x v="0"/>
    <n v="90.96"/>
    <s v="Online Banking"/>
    <s v="Name: Hr mr CMA van Slingerland, Mw CFM Coenders IBAN: NL50INGB0693611685 Reference: VVE bijdrage nr 5c Value date: 02/02/2023"/>
  </r>
  <r>
    <n v="20230201"/>
    <x v="10"/>
    <x v="3"/>
    <s v="NL45INGB0007915477"/>
    <s v="NL29SNSB8838676496"/>
    <s v="OV"/>
    <x v="0"/>
    <n v="114.71"/>
    <s v="Transfer"/>
    <s v="Name: R. Perez Isidron Description: November 2022 IBAN: NL29SNSB8838676496 Value date: 01/02/2023"/>
  </r>
  <r>
    <n v="20230201"/>
    <x v="10"/>
    <x v="9"/>
    <s v="NL45INGB0007915477"/>
    <s v="NL89INGB0005784856"/>
    <s v="GT"/>
    <x v="0"/>
    <n v="96.6"/>
    <s v="Online Banking"/>
    <s v="Name: Mej M F van Rees Description: VVE-bijdrage Sichemstr 6-B IBAN: NL89INGB0005784856 Value date: 01/02/2023"/>
  </r>
  <r>
    <n v="20230201"/>
    <x v="10"/>
    <x v="5"/>
    <s v="NL45INGB0007915477"/>
    <s v="NL05RABO0158458486"/>
    <s v="OV"/>
    <x v="0"/>
    <n v="114.71"/>
    <s v="Transfer"/>
    <s v="Name: D. Boterman eo H.F.E. Schellekens Description: Bijdrage 6A IBAN: NL05RABO0158458486 Date/time: 01-02-2023 02:07:05 Value date: 01/02/2023"/>
  </r>
  <r>
    <n v="20230130"/>
    <x v="11"/>
    <x v="0"/>
    <s v="NL45INGB0007915477"/>
    <s v="NL50INGB0693611685"/>
    <s v="GT"/>
    <x v="0"/>
    <n v="90.96"/>
    <s v="Online Banking"/>
    <s v="Name: Hr mr CMA van Slingerland, Mw CFM Coenders IBAN: NL50INGB0693611685 Reference: VVE bijdrag 5c jan 23 Date/time: 30-01-2023 08:39:36 Value date: 30/01/2023"/>
  </r>
  <r>
    <n v="20230126"/>
    <x v="11"/>
    <x v="1"/>
    <s v="NL45INGB0007915477"/>
    <m/>
    <s v="DV"/>
    <x v="1"/>
    <n v="20.78"/>
    <s v="Various"/>
    <s v="Factuurnr. 2011185890 Betreft IBAN: NL45INGB0007915477 Periode: 01-12-2022 / 31-12-2022 Value date: 26/01/2023"/>
  </r>
  <r>
    <n v="20230125"/>
    <x v="11"/>
    <x v="2"/>
    <s v="NL45INGB0007915477"/>
    <s v="NL85RABO0309271967"/>
    <s v="OV"/>
    <x v="0"/>
    <n v="96.6"/>
    <s v="Transfer"/>
    <s v="Name: N. Rasappu Description: VVE bijdrage Sichemstraat 5b IBAN: NL85RABO0309271967 Date/time: 25-01-2023 02:00:06 Value date: 25/01/2023"/>
  </r>
  <r>
    <n v="20230102"/>
    <x v="11"/>
    <x v="3"/>
    <s v="NL45INGB0007915477"/>
    <s v="NL29SNSB8838676496"/>
    <s v="OV"/>
    <x v="0"/>
    <n v="114.71"/>
    <s v="Transfer"/>
    <s v="Name: R. Perez Isidron Description: November 2022 IBAN: NL29SNSB8838676496 Value date: 02/01/2023"/>
  </r>
  <r>
    <n v="20230101"/>
    <x v="11"/>
    <x v="9"/>
    <s v="NL45INGB0007915477"/>
    <s v="NL89INGB0005784856"/>
    <s v="GT"/>
    <x v="0"/>
    <n v="96.6"/>
    <s v="Online Banking"/>
    <s v="Name: Mej M F van Rees Description: VVE-bijdrage Sichemstr 6-B IBAN: NL89INGB0005784856 Value date: 01/01/2023"/>
  </r>
  <r>
    <n v="20230101"/>
    <x v="11"/>
    <x v="5"/>
    <s v="NL45INGB0007915477"/>
    <s v="NL05RABO0158458486"/>
    <s v="OV"/>
    <x v="0"/>
    <n v="114.71"/>
    <s v="Transfer"/>
    <s v="Name: D. Boterman eo H.F.E. Schellekens Description: Bijdrage 6A IBAN: NL05RABO0158458486 Date/time: 01-01-2023 02:13:31 Value date: 01/01/20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87D1F9-68F6-44AD-A8CD-678C11D4D5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N17" firstHeaderRow="1" firstDataRow="2" firstDataCol="1"/>
  <pivotFields count="10">
    <pivotField showAll="0"/>
    <pivotField axis="axisCol" showAll="0">
      <items count="13"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11">
        <item x="8"/>
        <item x="7"/>
        <item x="5"/>
        <item x="0"/>
        <item x="1"/>
        <item x="6"/>
        <item x="9"/>
        <item x="4"/>
        <item x="2"/>
        <item x="3"/>
        <item t="default"/>
      </items>
    </pivotField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dataField="1" showAll="0"/>
    <pivotField showAll="0"/>
    <pivotField showAll="0"/>
  </pivotFields>
  <rowFields count="2">
    <field x="6"/>
    <field x="2"/>
  </rowFields>
  <rowItems count="13">
    <i>
      <x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>
      <x v="1"/>
    </i>
    <i r="1">
      <x/>
    </i>
    <i r="1">
      <x v="1"/>
    </i>
    <i r="1">
      <x v="4"/>
    </i>
    <i t="grand">
      <x/>
    </i>
  </rowItems>
  <colFields count="1">
    <field x="1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Amount (EUR)" fld="7" baseField="0" baseItem="0"/>
  </dataFields>
  <formats count="2">
    <format dxfId="7">
      <pivotArea collapsedLevelsAreSubtotals="1" fieldPosition="0">
        <references count="2">
          <reference field="2" count="1">
            <x v="2"/>
          </reference>
          <reference field="6" count="1" selected="0">
            <x v="0"/>
          </reference>
        </references>
      </pivotArea>
    </format>
    <format dxfId="6">
      <pivotArea collapsedLevelsAreSubtotals="1" fieldPosition="0">
        <references count="2">
          <reference field="2" count="1">
            <x v="9"/>
          </reference>
          <reference field="6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M3:Q12" headerRowCount="0">
  <tableColumns count="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</tableColumns>
  <tableStyleInfo name="Jaarverslag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M15:S24" headerRowCount="0">
  <tableColumns count="7">
    <tableColumn id="1" xr3:uid="{00000000-0010-0000-0100-000001000000}" name="Column1" dataDxfId="13"/>
    <tableColumn id="2" xr3:uid="{00000000-0010-0000-0100-000002000000}" name="Column2" dataDxfId="12"/>
    <tableColumn id="3" xr3:uid="{00000000-0010-0000-0100-000003000000}" name="Column3" dataDxfId="11"/>
    <tableColumn id="4" xr3:uid="{00000000-0010-0000-0100-000004000000}" name="Column4"/>
    <tableColumn id="5" xr3:uid="{00000000-0010-0000-0100-000005000000}" name="Column5" dataDxfId="10"/>
    <tableColumn id="6" xr3:uid="{00000000-0010-0000-0100-000006000000}" name="Column6" dataDxfId="9"/>
    <tableColumn id="7" xr3:uid="{00000000-0010-0000-0100-000007000000}" name="Column7" dataDxfId="8"/>
  </tableColumns>
  <tableStyleInfo name="Jaarverslag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24"/>
  <sheetViews>
    <sheetView tabSelected="1"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L14" sqref="L14"/>
    </sheetView>
  </sheetViews>
  <sheetFormatPr defaultColWidth="14.44140625" defaultRowHeight="15" customHeight="1"/>
  <cols>
    <col min="1" max="1" width="19.44140625" customWidth="1"/>
    <col min="2" max="2" width="10.6640625" hidden="1" customWidth="1"/>
    <col min="3" max="3" width="11" hidden="1" customWidth="1"/>
    <col min="4" max="4" width="10.6640625" hidden="1" customWidth="1"/>
    <col min="5" max="5" width="11" hidden="1" customWidth="1"/>
    <col min="6" max="6" width="10.6640625" customWidth="1"/>
    <col min="7" max="8" width="11" customWidth="1"/>
    <col min="9" max="9" width="11.6640625" customWidth="1"/>
    <col min="10" max="10" width="11" customWidth="1"/>
    <col min="11" max="11" width="11.6640625" customWidth="1"/>
    <col min="12" max="12" width="17.44140625" customWidth="1"/>
    <col min="13" max="13" width="19.88671875" customWidth="1"/>
    <col min="14" max="14" width="12" bestFit="1" customWidth="1"/>
    <col min="15" max="15" width="19.44140625" customWidth="1"/>
    <col min="16" max="16" width="11.109375" customWidth="1"/>
    <col min="17" max="17" width="16.5546875" customWidth="1"/>
    <col min="18" max="19" width="9.44140625" hidden="1" customWidth="1"/>
    <col min="20" max="22" width="11.33203125" customWidth="1"/>
  </cols>
  <sheetData>
    <row r="1" spans="1:22" ht="14.4">
      <c r="A1" s="14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  <c r="P1" s="3"/>
      <c r="Q1" s="3"/>
      <c r="R1" s="123"/>
      <c r="S1" s="124"/>
      <c r="T1" s="124"/>
      <c r="U1" s="124"/>
      <c r="V1" s="124"/>
    </row>
    <row r="2" spans="1:22" ht="30" customHeight="1">
      <c r="A2" s="145"/>
      <c r="B2" s="4" t="s">
        <v>1</v>
      </c>
      <c r="C2" s="5" t="s">
        <v>2</v>
      </c>
      <c r="D2" s="4" t="s">
        <v>3</v>
      </c>
      <c r="E2" s="5" t="s">
        <v>4</v>
      </c>
      <c r="F2" s="4" t="s">
        <v>5</v>
      </c>
      <c r="G2" s="5" t="s">
        <v>6</v>
      </c>
      <c r="H2" s="4" t="s">
        <v>7</v>
      </c>
      <c r="I2" s="5" t="s">
        <v>8</v>
      </c>
      <c r="J2" s="128" t="s">
        <v>455</v>
      </c>
      <c r="K2" s="129" t="s">
        <v>456</v>
      </c>
      <c r="L2" s="6"/>
      <c r="M2" s="130" t="s">
        <v>457</v>
      </c>
      <c r="N2" s="8"/>
      <c r="O2" s="8"/>
      <c r="P2" s="8"/>
      <c r="Q2" s="9"/>
      <c r="R2" s="124"/>
      <c r="S2" s="124"/>
      <c r="T2" s="124"/>
      <c r="U2" s="124"/>
    </row>
    <row r="3" spans="1:22" ht="14.4">
      <c r="A3" s="6" t="s">
        <v>10</v>
      </c>
      <c r="B3" s="6"/>
      <c r="C3" s="11"/>
      <c r="D3" s="6"/>
      <c r="E3" s="11"/>
      <c r="F3" s="6"/>
      <c r="G3" s="11"/>
      <c r="H3" s="6"/>
      <c r="I3" s="11"/>
      <c r="J3" s="6"/>
      <c r="K3" s="11"/>
      <c r="L3" s="6"/>
      <c r="M3" s="12" t="s">
        <v>11</v>
      </c>
      <c r="N3" s="13"/>
      <c r="O3" s="14" t="s">
        <v>12</v>
      </c>
      <c r="P3" s="15"/>
      <c r="Q3" s="13"/>
    </row>
    <row r="4" spans="1:22" ht="14.4">
      <c r="A4" t="s">
        <v>13</v>
      </c>
      <c r="B4" s="16">
        <v>6300</v>
      </c>
      <c r="C4" s="17">
        <v>5851.58</v>
      </c>
      <c r="D4" s="16">
        <v>8236.8100000000013</v>
      </c>
      <c r="E4" s="17">
        <v>7965.0400000000009</v>
      </c>
      <c r="F4" s="16">
        <v>7245</v>
      </c>
      <c r="G4" s="17">
        <v>6701.5199999999995</v>
      </c>
      <c r="H4" s="16">
        <f>7788</f>
        <v>7788</v>
      </c>
      <c r="I4" s="17">
        <v>7788.27</v>
      </c>
      <c r="J4" s="16">
        <v>7788.2925000000005</v>
      </c>
      <c r="K4" s="17">
        <v>7889.1200000000008</v>
      </c>
      <c r="L4" s="6"/>
      <c r="M4" s="18" t="s">
        <v>14</v>
      </c>
      <c r="N4" s="146">
        <f>K26</f>
        <v>18171.47</v>
      </c>
      <c r="O4" s="15" t="s">
        <v>15</v>
      </c>
      <c r="P4" s="20">
        <f>Q18</f>
        <v>8725.59</v>
      </c>
      <c r="Q4" s="21"/>
      <c r="R4" s="22" t="s">
        <v>16</v>
      </c>
      <c r="S4" s="22"/>
      <c r="T4" s="23"/>
    </row>
    <row r="5" spans="1:22" ht="14.4">
      <c r="A5" t="s">
        <v>17</v>
      </c>
      <c r="B5" s="16" t="s">
        <v>18</v>
      </c>
      <c r="C5" s="17"/>
      <c r="D5" s="16" t="s">
        <v>18</v>
      </c>
      <c r="E5" s="17"/>
      <c r="F5" s="16"/>
      <c r="G5" s="17"/>
      <c r="H5" s="16"/>
      <c r="I5" s="17"/>
      <c r="J5" s="16"/>
      <c r="K5" s="17"/>
      <c r="M5" s="18" t="s">
        <v>19</v>
      </c>
      <c r="N5" s="19">
        <f>K27</f>
        <v>8025.91</v>
      </c>
      <c r="O5" s="15" t="s">
        <v>20</v>
      </c>
      <c r="P5" s="24">
        <v>1000</v>
      </c>
      <c r="Q5" s="21" t="s">
        <v>21</v>
      </c>
      <c r="R5" s="22" t="s">
        <v>22</v>
      </c>
      <c r="S5" s="25"/>
      <c r="T5" s="23">
        <v>2021</v>
      </c>
    </row>
    <row r="6" spans="1:22" ht="14.4">
      <c r="A6" t="s">
        <v>23</v>
      </c>
      <c r="B6" s="16">
        <v>50</v>
      </c>
      <c r="C6" s="17">
        <v>0.46</v>
      </c>
      <c r="D6" s="16">
        <v>0</v>
      </c>
      <c r="E6" s="17">
        <v>0</v>
      </c>
      <c r="F6" s="16">
        <v>0</v>
      </c>
      <c r="G6" s="17">
        <v>0</v>
      </c>
      <c r="H6" s="16">
        <v>0</v>
      </c>
      <c r="I6" s="17">
        <v>0</v>
      </c>
      <c r="J6" s="16">
        <v>0</v>
      </c>
      <c r="K6" s="17">
        <v>63.58</v>
      </c>
      <c r="M6" s="18" t="s">
        <v>24</v>
      </c>
      <c r="N6" s="19">
        <v>0</v>
      </c>
      <c r="O6" s="15"/>
      <c r="P6" s="26"/>
      <c r="Q6" s="19">
        <f>SUM(P4:P5)</f>
        <v>9725.59</v>
      </c>
      <c r="R6" s="22"/>
      <c r="S6" s="22"/>
      <c r="T6" s="23">
        <v>4081.3400000000011</v>
      </c>
    </row>
    <row r="7" spans="1:22" ht="14.4">
      <c r="A7" t="s">
        <v>25</v>
      </c>
      <c r="B7" s="16"/>
      <c r="C7" s="27"/>
      <c r="D7" s="16"/>
      <c r="E7" s="27"/>
      <c r="F7" s="16"/>
      <c r="G7" s="27"/>
      <c r="H7" s="16"/>
      <c r="I7" s="27"/>
      <c r="J7" s="16"/>
      <c r="K7" s="27"/>
      <c r="M7" s="18" t="s">
        <v>26</v>
      </c>
      <c r="N7" s="19">
        <v>0</v>
      </c>
      <c r="O7" s="15" t="s">
        <v>27</v>
      </c>
      <c r="P7" s="20">
        <f>Q21</f>
        <v>12545.849999999999</v>
      </c>
      <c r="Q7" s="21"/>
      <c r="R7" s="22" t="s">
        <v>28</v>
      </c>
      <c r="T7" s="23">
        <v>6701.5200000000059</v>
      </c>
    </row>
    <row r="8" spans="1:22" ht="14.4">
      <c r="A8" s="28" t="s">
        <v>29</v>
      </c>
      <c r="B8" s="29">
        <f>SUM(B4:B6)</f>
        <v>6350</v>
      </c>
      <c r="C8" s="29">
        <f>SUM(C4:C7)</f>
        <v>5852.04</v>
      </c>
      <c r="D8" s="29">
        <f>SUM(D4:D6)</f>
        <v>8236.8100000000013</v>
      </c>
      <c r="E8" s="30">
        <f>SUM(E4:E7)</f>
        <v>7965.0400000000009</v>
      </c>
      <c r="F8" s="29">
        <f>SUM(F4:F6)</f>
        <v>7245</v>
      </c>
      <c r="G8" s="30">
        <f>SUM(G4:G7)</f>
        <v>6701.5199999999995</v>
      </c>
      <c r="H8" s="29">
        <f>SUM(H4:H6)</f>
        <v>7788</v>
      </c>
      <c r="I8" s="30">
        <f>SUM(I4:I7)</f>
        <v>7788.27</v>
      </c>
      <c r="J8" s="29">
        <f>SUM(J4:J6)</f>
        <v>7788.2925000000005</v>
      </c>
      <c r="K8" s="30">
        <f>SUM(K4:K7)</f>
        <v>7952.7000000000007</v>
      </c>
      <c r="M8" s="18"/>
      <c r="N8" s="21"/>
      <c r="O8" s="15" t="s">
        <v>20</v>
      </c>
      <c r="P8" s="24">
        <f>K21-P5</f>
        <v>3925.9400000000005</v>
      </c>
      <c r="Q8" s="21" t="s">
        <v>21</v>
      </c>
      <c r="R8" s="22" t="s">
        <v>30</v>
      </c>
      <c r="S8" s="31"/>
      <c r="T8" s="23"/>
    </row>
    <row r="9" spans="1:22" ht="14.4">
      <c r="A9" s="6" t="s">
        <v>31</v>
      </c>
      <c r="B9" s="16"/>
      <c r="C9" s="17"/>
      <c r="D9" s="16"/>
      <c r="E9" s="17"/>
      <c r="F9" s="16"/>
      <c r="G9" s="17"/>
      <c r="H9" s="16"/>
      <c r="I9" s="17"/>
      <c r="J9" s="16"/>
      <c r="K9" s="17"/>
      <c r="M9" s="18"/>
      <c r="N9" s="21"/>
      <c r="O9" s="15"/>
      <c r="P9" s="26"/>
      <c r="Q9" s="19">
        <f>SUM(P7:P8)</f>
        <v>16471.79</v>
      </c>
      <c r="S9" s="31"/>
      <c r="T9" s="23"/>
    </row>
    <row r="10" spans="1:22" ht="14.4">
      <c r="A10" t="s">
        <v>25</v>
      </c>
      <c r="B10" s="16">
        <v>1800</v>
      </c>
      <c r="C10" s="17">
        <v>1230.72</v>
      </c>
      <c r="D10" s="16">
        <v>1500</v>
      </c>
      <c r="E10" s="17">
        <v>1540.18</v>
      </c>
      <c r="F10" s="16">
        <v>1500</v>
      </c>
      <c r="G10" s="17">
        <v>2253.4900000000002</v>
      </c>
      <c r="H10" s="16">
        <v>2250</v>
      </c>
      <c r="I10" s="17">
        <v>2153.4499999999998</v>
      </c>
      <c r="J10" s="16">
        <v>2250</v>
      </c>
      <c r="K10" s="17">
        <v>1980.23</v>
      </c>
      <c r="M10" s="18"/>
      <c r="N10" s="21"/>
      <c r="O10" s="15" t="s">
        <v>32</v>
      </c>
      <c r="P10" s="26"/>
      <c r="Q10" s="19">
        <v>0</v>
      </c>
      <c r="T10" s="23"/>
    </row>
    <row r="11" spans="1:22" ht="14.4">
      <c r="A11" t="s">
        <v>33</v>
      </c>
      <c r="B11" s="16">
        <v>150</v>
      </c>
      <c r="C11" s="17">
        <v>141.27000000000001</v>
      </c>
      <c r="D11" s="16">
        <v>150</v>
      </c>
      <c r="E11" s="32">
        <v>144.99</v>
      </c>
      <c r="F11" s="16">
        <v>150</v>
      </c>
      <c r="G11" s="17">
        <v>139.91</v>
      </c>
      <c r="H11" s="16">
        <v>150</v>
      </c>
      <c r="I11" s="17">
        <v>0</v>
      </c>
      <c r="J11" s="16">
        <v>150</v>
      </c>
      <c r="K11" s="17"/>
      <c r="M11" s="33"/>
      <c r="N11" s="34"/>
      <c r="O11" s="35" t="s">
        <v>34</v>
      </c>
      <c r="P11" s="35"/>
      <c r="Q11" s="36">
        <v>0</v>
      </c>
      <c r="T11" s="23"/>
    </row>
    <row r="12" spans="1:22" ht="14.4">
      <c r="A12" t="s">
        <v>35</v>
      </c>
      <c r="B12" s="16">
        <v>700</v>
      </c>
      <c r="C12" s="17">
        <v>618</v>
      </c>
      <c r="D12" s="16">
        <v>700</v>
      </c>
      <c r="E12">
        <v>736.2600000000001</v>
      </c>
      <c r="F12" s="16">
        <v>700</v>
      </c>
      <c r="G12" s="17">
        <v>760.98000000000025</v>
      </c>
      <c r="H12" s="16">
        <v>700</v>
      </c>
      <c r="I12" s="17">
        <v>783.90000000000032</v>
      </c>
      <c r="J12" s="16">
        <v>700</v>
      </c>
      <c r="K12" s="17">
        <v>802.03</v>
      </c>
      <c r="M12" s="37"/>
      <c r="N12" s="38">
        <f>SUM(N4:N11)</f>
        <v>26197.38</v>
      </c>
      <c r="O12" s="39"/>
      <c r="P12" s="40"/>
      <c r="Q12" s="38">
        <f>SUM(Q4:Q11)</f>
        <v>26197.38</v>
      </c>
      <c r="T12" s="23"/>
    </row>
    <row r="13" spans="1:22" ht="14.4">
      <c r="A13" t="s">
        <v>36</v>
      </c>
      <c r="B13" s="16">
        <v>0</v>
      </c>
      <c r="C13" s="17">
        <v>0</v>
      </c>
      <c r="D13" s="16">
        <v>0</v>
      </c>
      <c r="E13" s="17"/>
      <c r="F13" s="16">
        <v>0</v>
      </c>
      <c r="G13" s="17"/>
      <c r="H13" s="16">
        <v>0</v>
      </c>
      <c r="I13" s="17"/>
      <c r="J13" s="16">
        <v>0</v>
      </c>
      <c r="K13" s="17"/>
      <c r="M13" s="41"/>
      <c r="N13" s="42"/>
      <c r="O13" s="42"/>
      <c r="P13" s="42"/>
      <c r="Q13" s="43"/>
      <c r="S13" s="22"/>
      <c r="T13" s="23"/>
    </row>
    <row r="14" spans="1:22" ht="14.4">
      <c r="B14" s="16"/>
      <c r="C14" s="17"/>
      <c r="D14" s="16"/>
      <c r="E14" s="17"/>
      <c r="F14" s="16"/>
      <c r="G14" s="17"/>
      <c r="H14" s="16"/>
      <c r="I14" s="17"/>
      <c r="J14" s="16"/>
      <c r="K14" s="17"/>
      <c r="L14" s="6"/>
      <c r="M14" s="7" t="s">
        <v>9</v>
      </c>
      <c r="N14" s="8"/>
      <c r="O14" s="8"/>
      <c r="P14" s="8"/>
      <c r="Q14" s="9"/>
    </row>
    <row r="15" spans="1:22" ht="14.4">
      <c r="A15" t="s">
        <v>38</v>
      </c>
      <c r="B15" s="16" t="s">
        <v>18</v>
      </c>
      <c r="C15" s="17"/>
      <c r="D15" s="16" t="s">
        <v>18</v>
      </c>
      <c r="E15" s="44"/>
      <c r="F15" s="16" t="s">
        <v>18</v>
      </c>
      <c r="G15" s="44"/>
      <c r="H15" s="16" t="s">
        <v>18</v>
      </c>
      <c r="I15" s="44"/>
      <c r="J15" s="16" t="s">
        <v>18</v>
      </c>
      <c r="K15" s="44"/>
      <c r="L15" s="6"/>
      <c r="M15" s="12" t="s">
        <v>11</v>
      </c>
      <c r="N15" s="13"/>
      <c r="O15" s="14" t="s">
        <v>12</v>
      </c>
      <c r="P15" s="15"/>
      <c r="Q15" s="13"/>
      <c r="R15" s="45"/>
      <c r="S15" s="45"/>
    </row>
    <row r="16" spans="1:22" ht="14.4">
      <c r="A16" t="s">
        <v>39</v>
      </c>
      <c r="B16" s="16">
        <v>10</v>
      </c>
      <c r="C16" s="17"/>
      <c r="D16" s="16"/>
      <c r="E16" s="44"/>
      <c r="F16" s="16"/>
      <c r="G16" s="44"/>
      <c r="H16" s="16"/>
      <c r="I16" s="44"/>
      <c r="J16" s="16"/>
      <c r="K16" s="44"/>
      <c r="M16" s="18" t="s">
        <v>14</v>
      </c>
      <c r="N16" s="19">
        <v>13309.11</v>
      </c>
      <c r="O16" s="15" t="s">
        <v>15</v>
      </c>
      <c r="P16" s="20">
        <f>Q30</f>
        <v>7725.59</v>
      </c>
      <c r="Q16" s="21"/>
      <c r="R16" s="45"/>
      <c r="S16" s="45"/>
    </row>
    <row r="17" spans="1:19" ht="14.4">
      <c r="A17" t="s">
        <v>40</v>
      </c>
      <c r="B17" s="16">
        <v>120</v>
      </c>
      <c r="C17" s="17">
        <v>120.16</v>
      </c>
      <c r="D17" s="16">
        <v>120</v>
      </c>
      <c r="E17" s="46">
        <v>89.01</v>
      </c>
      <c r="F17" s="16">
        <v>120</v>
      </c>
      <c r="G17" s="46">
        <v>122.66</v>
      </c>
      <c r="H17" s="16">
        <v>123</v>
      </c>
      <c r="I17" s="46">
        <v>175.97999999999996</v>
      </c>
      <c r="J17" s="16">
        <v>123</v>
      </c>
      <c r="K17" s="46">
        <v>244.5</v>
      </c>
      <c r="L17" s="6"/>
      <c r="M17" s="18" t="s">
        <v>19</v>
      </c>
      <c r="N17" s="19">
        <v>7962.33</v>
      </c>
      <c r="O17" s="15" t="s">
        <v>20</v>
      </c>
      <c r="P17" s="24">
        <v>1000</v>
      </c>
      <c r="Q17" s="21" t="s">
        <v>21</v>
      </c>
      <c r="R17" s="45"/>
      <c r="S17" s="45"/>
    </row>
    <row r="18" spans="1:19" ht="14.4">
      <c r="A18" t="s">
        <v>41</v>
      </c>
      <c r="B18" s="16">
        <v>20</v>
      </c>
      <c r="C18" s="17">
        <v>26.31</v>
      </c>
      <c r="D18" s="16">
        <v>20</v>
      </c>
      <c r="E18" s="44"/>
      <c r="F18" s="16">
        <v>20</v>
      </c>
      <c r="G18" s="44"/>
      <c r="H18" s="16">
        <v>20</v>
      </c>
      <c r="I18" s="44">
        <v>34.78</v>
      </c>
      <c r="J18" s="16">
        <v>20</v>
      </c>
      <c r="K18" s="44">
        <v>0</v>
      </c>
      <c r="L18" s="6"/>
      <c r="M18" s="18" t="s">
        <v>24</v>
      </c>
      <c r="N18" s="19">
        <v>0</v>
      </c>
      <c r="O18" s="15"/>
      <c r="P18" s="26"/>
      <c r="Q18" s="19">
        <f>SUM(P16:P17)</f>
        <v>8725.59</v>
      </c>
      <c r="R18" s="125"/>
      <c r="S18" s="125"/>
    </row>
    <row r="19" spans="1:19" ht="14.4">
      <c r="A19" t="s">
        <v>42</v>
      </c>
      <c r="B19" s="16">
        <v>1000</v>
      </c>
      <c r="C19" s="17">
        <v>1362.75</v>
      </c>
      <c r="D19" s="16">
        <v>1000</v>
      </c>
      <c r="E19" s="46">
        <v>1536.9</v>
      </c>
      <c r="F19" s="16">
        <v>1000</v>
      </c>
      <c r="G19" s="46">
        <v>804.3</v>
      </c>
      <c r="H19" s="16">
        <v>1000</v>
      </c>
      <c r="I19" s="46">
        <v>0</v>
      </c>
      <c r="J19" s="16">
        <v>1000</v>
      </c>
      <c r="K19" s="46">
        <v>0</v>
      </c>
      <c r="M19" s="18" t="s">
        <v>26</v>
      </c>
      <c r="N19" s="19">
        <v>0</v>
      </c>
      <c r="O19" s="15" t="s">
        <v>27</v>
      </c>
      <c r="P19" s="20">
        <f>Q33</f>
        <v>9678.4</v>
      </c>
      <c r="Q19" s="21"/>
      <c r="R19" s="45"/>
      <c r="S19" s="45"/>
    </row>
    <row r="20" spans="1:19" ht="14.4">
      <c r="A20" t="s">
        <v>43</v>
      </c>
      <c r="B20" s="16" t="s">
        <v>18</v>
      </c>
      <c r="C20" s="17"/>
      <c r="D20" s="16" t="s">
        <v>18</v>
      </c>
      <c r="E20" s="44"/>
      <c r="F20" s="16" t="s">
        <v>18</v>
      </c>
      <c r="G20" s="44"/>
      <c r="H20" s="16" t="s">
        <v>18</v>
      </c>
      <c r="I20" s="44"/>
      <c r="J20" s="16" t="s">
        <v>18</v>
      </c>
      <c r="K20" s="44"/>
      <c r="M20" s="18"/>
      <c r="N20" s="21"/>
      <c r="O20" s="15" t="s">
        <v>20</v>
      </c>
      <c r="P20" s="24">
        <v>2867.45</v>
      </c>
      <c r="Q20" s="21" t="s">
        <v>21</v>
      </c>
      <c r="R20" s="45"/>
      <c r="S20" s="45"/>
    </row>
    <row r="21" spans="1:19" ht="14.4">
      <c r="A21" t="s">
        <v>44</v>
      </c>
      <c r="B21" s="16">
        <f t="shared" ref="B21:E21" si="0">B8-SUM(B10:B20)</f>
        <v>2550</v>
      </c>
      <c r="C21" s="17">
        <f t="shared" si="0"/>
        <v>2352.83</v>
      </c>
      <c r="D21" s="16">
        <f t="shared" si="0"/>
        <v>4746.8100000000013</v>
      </c>
      <c r="E21" s="44">
        <f t="shared" si="0"/>
        <v>3917.7000000000003</v>
      </c>
      <c r="F21" s="16">
        <f>F8-SUM(F10:F20)</f>
        <v>3755</v>
      </c>
      <c r="G21" s="44">
        <v>2620.1800000000062</v>
      </c>
      <c r="H21" s="16">
        <f t="shared" ref="H21:I21" si="1">H8-SUM(H10:H20)</f>
        <v>3545</v>
      </c>
      <c r="I21" s="17">
        <f t="shared" si="1"/>
        <v>4640.16</v>
      </c>
      <c r="J21" s="16">
        <f t="shared" ref="J21:K21" si="2">J8-SUM(J10:J20)</f>
        <v>3545.2925000000005</v>
      </c>
      <c r="K21" s="17">
        <f>K8-SUM(K10:K20)</f>
        <v>4925.9400000000005</v>
      </c>
      <c r="M21" s="18"/>
      <c r="N21" s="21"/>
      <c r="O21" s="15"/>
      <c r="P21" s="26"/>
      <c r="Q21" s="19">
        <f>SUM(P19:P20)</f>
        <v>12545.849999999999</v>
      </c>
      <c r="R21" s="125"/>
      <c r="S21" s="20"/>
    </row>
    <row r="22" spans="1:19" ht="15.75" customHeight="1">
      <c r="B22" s="16" t="s">
        <v>18</v>
      </c>
      <c r="C22" s="17"/>
      <c r="D22" s="16" t="s">
        <v>18</v>
      </c>
      <c r="E22" s="17"/>
      <c r="F22" s="16" t="s">
        <v>18</v>
      </c>
      <c r="G22" s="17"/>
      <c r="H22" s="16" t="s">
        <v>18</v>
      </c>
      <c r="I22" s="17"/>
      <c r="J22" s="16" t="s">
        <v>18</v>
      </c>
      <c r="K22" s="17"/>
      <c r="M22" s="18"/>
      <c r="N22" s="21"/>
      <c r="O22" s="15" t="s">
        <v>32</v>
      </c>
      <c r="P22" s="26"/>
      <c r="Q22" s="19">
        <v>0</v>
      </c>
      <c r="R22" s="125"/>
      <c r="S22" s="20"/>
    </row>
    <row r="23" spans="1:19" ht="15.75" customHeight="1">
      <c r="A23" s="47" t="s">
        <v>32</v>
      </c>
      <c r="B23" s="48">
        <f>B8-SUM(B10:B22)</f>
        <v>0</v>
      </c>
      <c r="C23" s="49"/>
      <c r="D23" s="48">
        <f>D8-SUM(D10:D22)</f>
        <v>0</v>
      </c>
      <c r="E23" s="49"/>
      <c r="F23" s="48">
        <f>F8-SUM(F10:F22)</f>
        <v>0</v>
      </c>
      <c r="G23" s="49">
        <v>0</v>
      </c>
      <c r="H23" s="48">
        <f>H8-SUM(H10:H22)</f>
        <v>0</v>
      </c>
      <c r="I23" s="49">
        <v>0</v>
      </c>
      <c r="J23" s="48">
        <f>J8-SUM(J10:J22)</f>
        <v>0</v>
      </c>
      <c r="K23" s="49">
        <v>0</v>
      </c>
      <c r="M23" s="33"/>
      <c r="N23" s="34"/>
      <c r="O23" s="35" t="s">
        <v>34</v>
      </c>
      <c r="P23" s="35"/>
      <c r="Q23" s="36">
        <v>0</v>
      </c>
      <c r="R23" s="125"/>
      <c r="S23" s="20"/>
    </row>
    <row r="24" spans="1:19" ht="15.75" customHeight="1">
      <c r="A24" s="28" t="s">
        <v>45</v>
      </c>
      <c r="B24" s="50">
        <f t="shared" ref="B24:I24" si="3">SUM(B10:B23)</f>
        <v>6350</v>
      </c>
      <c r="C24" s="51">
        <f t="shared" si="3"/>
        <v>5852.04</v>
      </c>
      <c r="D24" s="50">
        <f t="shared" si="3"/>
        <v>8236.8100000000013</v>
      </c>
      <c r="E24" s="51">
        <f t="shared" si="3"/>
        <v>7965.0400000000009</v>
      </c>
      <c r="F24" s="50">
        <f t="shared" si="3"/>
        <v>7245</v>
      </c>
      <c r="G24" s="51">
        <f t="shared" si="3"/>
        <v>6701.5200000000059</v>
      </c>
      <c r="H24" s="50">
        <f t="shared" si="3"/>
        <v>7788</v>
      </c>
      <c r="I24" s="51">
        <f t="shared" si="3"/>
        <v>7788.27</v>
      </c>
      <c r="J24" s="50">
        <f t="shared" ref="J24:K24" si="4">SUM(J10:J23)</f>
        <v>7788.2925000000005</v>
      </c>
      <c r="K24" s="51">
        <f t="shared" si="4"/>
        <v>7952.7000000000007</v>
      </c>
      <c r="M24" s="37"/>
      <c r="N24" s="38">
        <f>SUM(N16:N23)</f>
        <v>21271.440000000002</v>
      </c>
      <c r="O24" s="39"/>
      <c r="P24" s="40"/>
      <c r="Q24" s="38">
        <f>SUM(Q16:Q23)</f>
        <v>21271.439999999999</v>
      </c>
      <c r="R24" s="126"/>
      <c r="S24" s="127"/>
    </row>
    <row r="25" spans="1:19" ht="15.75" customHeight="1">
      <c r="M25" s="41"/>
      <c r="N25" s="42"/>
      <c r="O25" s="42"/>
      <c r="P25" s="42"/>
      <c r="Q25" s="43"/>
      <c r="S25" s="31"/>
    </row>
    <row r="26" spans="1:19" ht="15.75" customHeight="1">
      <c r="A26" t="s">
        <v>46</v>
      </c>
      <c r="C26" s="52">
        <v>5184.83</v>
      </c>
      <c r="E26" s="52">
        <v>9167.27</v>
      </c>
      <c r="G26" s="53">
        <v>8898.3000000000065</v>
      </c>
      <c r="H26" s="53"/>
      <c r="I26" s="53">
        <v>13309.11</v>
      </c>
      <c r="J26" s="53"/>
      <c r="K26" s="53">
        <v>18171.47</v>
      </c>
      <c r="M26" s="7" t="s">
        <v>37</v>
      </c>
      <c r="N26" s="8"/>
      <c r="O26" s="8"/>
      <c r="P26" s="8"/>
      <c r="Q26" s="9"/>
    </row>
    <row r="27" spans="1:19" ht="15.75" customHeight="1">
      <c r="A27" t="s">
        <v>47</v>
      </c>
      <c r="C27" s="31">
        <v>462.21</v>
      </c>
      <c r="E27" s="31">
        <v>462.33</v>
      </c>
      <c r="G27" s="54">
        <v>7962.33</v>
      </c>
      <c r="H27" s="54"/>
      <c r="I27" s="54">
        <v>7962.33</v>
      </c>
      <c r="J27" s="54"/>
      <c r="K27" s="54">
        <v>8025.91</v>
      </c>
      <c r="L27" s="6"/>
      <c r="M27" s="55" t="s">
        <v>11</v>
      </c>
      <c r="N27" s="56"/>
      <c r="O27" s="6" t="s">
        <v>12</v>
      </c>
      <c r="P27" s="57"/>
      <c r="Q27" s="56"/>
    </row>
    <row r="28" spans="1:19" ht="15.75" customHeight="1">
      <c r="M28" s="58" t="s">
        <v>14</v>
      </c>
      <c r="N28" s="17">
        <v>8898.2999999999993</v>
      </c>
      <c r="O28" s="57" t="s">
        <v>15</v>
      </c>
      <c r="P28" s="16">
        <v>6725.59</v>
      </c>
      <c r="Q28" s="59"/>
    </row>
    <row r="29" spans="1:19" ht="15.75" customHeight="1">
      <c r="L29" s="6"/>
      <c r="M29" s="58" t="s">
        <v>19</v>
      </c>
      <c r="N29" s="17">
        <v>7962.33</v>
      </c>
      <c r="O29" s="57" t="s">
        <v>20</v>
      </c>
      <c r="P29" s="60">
        <v>1000</v>
      </c>
      <c r="Q29" s="59" t="s">
        <v>21</v>
      </c>
    </row>
    <row r="30" spans="1:19" ht="15.75" customHeight="1">
      <c r="L30" s="6"/>
      <c r="M30" s="58" t="s">
        <v>24</v>
      </c>
      <c r="N30" s="17" t="s">
        <v>18</v>
      </c>
      <c r="O30" s="57"/>
      <c r="P30" s="61"/>
      <c r="Q30" s="17">
        <v>7725.59</v>
      </c>
    </row>
    <row r="31" spans="1:19" ht="14.4">
      <c r="M31" s="58" t="s">
        <v>26</v>
      </c>
      <c r="N31" s="17">
        <v>543.36</v>
      </c>
      <c r="O31" s="57" t="s">
        <v>27</v>
      </c>
      <c r="P31" s="16">
        <v>7243.15</v>
      </c>
      <c r="Q31" s="59"/>
    </row>
    <row r="32" spans="1:19" ht="14.4">
      <c r="M32" s="58"/>
      <c r="N32" s="59"/>
      <c r="O32" s="57" t="s">
        <v>20</v>
      </c>
      <c r="P32" s="60">
        <v>2435.25</v>
      </c>
      <c r="Q32" s="59" t="s">
        <v>21</v>
      </c>
    </row>
    <row r="33" spans="13:17" ht="14.4">
      <c r="M33" s="58"/>
      <c r="N33" s="59"/>
      <c r="O33" s="57"/>
      <c r="P33" s="61"/>
      <c r="Q33" s="17">
        <v>9678.4</v>
      </c>
    </row>
    <row r="34" spans="13:17" ht="14.4">
      <c r="M34" s="58"/>
      <c r="N34" s="59"/>
      <c r="O34" s="57" t="s">
        <v>32</v>
      </c>
      <c r="P34" s="61"/>
      <c r="Q34" s="17">
        <v>0</v>
      </c>
    </row>
    <row r="35" spans="13:17" ht="14.4">
      <c r="M35" s="62"/>
      <c r="N35" s="63"/>
      <c r="O35" s="64" t="s">
        <v>34</v>
      </c>
      <c r="P35" s="64"/>
      <c r="Q35" s="65">
        <v>0</v>
      </c>
    </row>
    <row r="36" spans="13:17" ht="14.4">
      <c r="M36" s="66"/>
      <c r="N36" s="67">
        <v>17403.989999999998</v>
      </c>
      <c r="O36" s="68"/>
      <c r="P36" s="69"/>
      <c r="Q36" s="67">
        <v>17403.989999999998</v>
      </c>
    </row>
    <row r="37" spans="13:17" ht="15.75" customHeight="1">
      <c r="M37" s="6"/>
      <c r="N37" s="57"/>
      <c r="O37" s="57"/>
      <c r="P37" s="57"/>
      <c r="Q37" s="57"/>
    </row>
    <row r="38" spans="13:17" ht="15.75" customHeight="1">
      <c r="M38" s="6"/>
      <c r="N38" s="57"/>
      <c r="O38" s="57"/>
      <c r="P38" s="57"/>
      <c r="Q38" s="57"/>
    </row>
    <row r="39" spans="13:17" ht="15.75" customHeight="1">
      <c r="M39" s="70" t="s">
        <v>11</v>
      </c>
      <c r="N39" s="22"/>
      <c r="O39" s="70" t="s">
        <v>12</v>
      </c>
      <c r="P39" s="22"/>
      <c r="Q39" s="22"/>
    </row>
    <row r="40" spans="13:17" ht="15.75" customHeight="1">
      <c r="M40" s="22" t="s">
        <v>14</v>
      </c>
      <c r="N40" s="71">
        <v>9167.27</v>
      </c>
      <c r="O40" s="22" t="s">
        <v>15</v>
      </c>
      <c r="P40" s="71">
        <v>3789.32</v>
      </c>
      <c r="Q40" s="25"/>
    </row>
    <row r="41" spans="13:17" ht="15.75" customHeight="1">
      <c r="M41" s="22" t="s">
        <v>19</v>
      </c>
      <c r="N41" s="71">
        <v>462.33</v>
      </c>
      <c r="O41" s="22" t="s">
        <v>20</v>
      </c>
      <c r="P41" s="71">
        <v>13309.11</v>
      </c>
      <c r="Q41" s="25"/>
    </row>
    <row r="42" spans="13:17" ht="15.75" customHeight="1">
      <c r="M42" s="22" t="s">
        <v>24</v>
      </c>
      <c r="N42" s="71" t="s">
        <v>18</v>
      </c>
      <c r="O42" s="22"/>
      <c r="P42" s="25"/>
      <c r="Q42" s="71">
        <v>5725.59</v>
      </c>
    </row>
    <row r="43" spans="13:17" ht="15.75" customHeight="1">
      <c r="M43" s="22" t="s">
        <v>26</v>
      </c>
      <c r="N43" s="71">
        <v>271.70999999999998</v>
      </c>
      <c r="O43" s="22" t="s">
        <v>27</v>
      </c>
      <c r="P43" s="16"/>
      <c r="Q43" s="25"/>
    </row>
    <row r="44" spans="13:17" ht="15.75" customHeight="1">
      <c r="M44" s="22"/>
      <c r="N44" s="25"/>
      <c r="O44" s="22" t="s">
        <v>20</v>
      </c>
      <c r="P44" s="71" t="s">
        <v>48</v>
      </c>
      <c r="Q44" s="25"/>
    </row>
    <row r="45" spans="13:17" ht="15.75" customHeight="1">
      <c r="M45" s="22"/>
      <c r="N45" s="25"/>
      <c r="O45" s="22"/>
      <c r="P45" s="25"/>
      <c r="Q45" s="71">
        <v>4175.72</v>
      </c>
    </row>
    <row r="46" spans="13:17" ht="15.75" customHeight="1">
      <c r="M46" s="22"/>
      <c r="N46" s="25"/>
      <c r="O46" s="22" t="s">
        <v>32</v>
      </c>
      <c r="P46" s="25"/>
      <c r="Q46" s="71">
        <v>0</v>
      </c>
    </row>
    <row r="47" spans="13:17" ht="15.75" customHeight="1">
      <c r="M47" s="22"/>
      <c r="N47" s="25"/>
      <c r="O47" s="22" t="s">
        <v>34</v>
      </c>
      <c r="P47" s="22"/>
      <c r="Q47" s="71">
        <v>0</v>
      </c>
    </row>
    <row r="48" spans="13:17" ht="15.75" customHeight="1">
      <c r="M48" s="22"/>
      <c r="N48" s="72">
        <v>9901.31</v>
      </c>
      <c r="O48" s="22"/>
      <c r="P48" s="25"/>
      <c r="Q48" s="72">
        <v>9901.31</v>
      </c>
    </row>
    <row r="49" spans="13:17" ht="15.75" customHeight="1">
      <c r="M49" s="57"/>
      <c r="N49" s="61"/>
      <c r="O49" s="57"/>
      <c r="P49" s="61"/>
      <c r="Q49" s="61"/>
    </row>
    <row r="50" spans="13:17" ht="15.75" customHeight="1">
      <c r="M50" s="6"/>
      <c r="N50" s="57"/>
      <c r="O50" s="57"/>
      <c r="P50" s="57"/>
      <c r="Q50" s="57"/>
    </row>
    <row r="51" spans="13:17" ht="15.75" customHeight="1">
      <c r="M51" s="6"/>
      <c r="N51" s="57"/>
      <c r="O51" s="6"/>
      <c r="P51" s="57"/>
      <c r="Q51" s="57"/>
    </row>
    <row r="52" spans="13:17" ht="15.75" customHeight="1">
      <c r="N52" s="16"/>
      <c r="O52" s="57"/>
      <c r="P52" s="16"/>
      <c r="Q52" s="61"/>
    </row>
    <row r="53" spans="13:17" ht="15.75" customHeight="1">
      <c r="N53" s="16"/>
      <c r="O53" s="57"/>
      <c r="P53" s="16"/>
      <c r="Q53" s="61"/>
    </row>
    <row r="54" spans="13:17" ht="15.75" customHeight="1">
      <c r="N54" s="16"/>
      <c r="O54" s="57"/>
      <c r="P54" s="61"/>
      <c r="Q54" s="16"/>
    </row>
    <row r="55" spans="13:17" ht="15.75" customHeight="1">
      <c r="N55" s="16"/>
      <c r="O55" s="57"/>
      <c r="P55" s="16"/>
      <c r="Q55" s="61"/>
    </row>
    <row r="56" spans="13:17" ht="15.75" customHeight="1">
      <c r="N56" s="61"/>
      <c r="O56" s="57"/>
      <c r="P56" s="16"/>
      <c r="Q56" s="61"/>
    </row>
    <row r="57" spans="13:17" ht="15.75" customHeight="1">
      <c r="N57" s="61"/>
      <c r="O57" s="57"/>
      <c r="P57" s="61"/>
      <c r="Q57" s="16"/>
    </row>
    <row r="58" spans="13:17" ht="15.75" customHeight="1">
      <c r="N58" s="61"/>
      <c r="O58" s="57"/>
      <c r="P58" s="61"/>
      <c r="Q58" s="16"/>
    </row>
    <row r="59" spans="13:17" ht="15.75" customHeight="1">
      <c r="N59" s="61"/>
      <c r="O59" s="57"/>
      <c r="P59" s="61"/>
      <c r="Q59" s="16"/>
    </row>
    <row r="60" spans="13:17" ht="15.75" customHeight="1">
      <c r="M60" s="57"/>
      <c r="N60" s="73"/>
      <c r="O60" s="57"/>
      <c r="P60" s="61"/>
      <c r="Q60" s="73"/>
    </row>
    <row r="61" spans="13:17" ht="15.75" customHeight="1">
      <c r="M61" s="57"/>
      <c r="N61" s="61"/>
      <c r="O61" s="57"/>
      <c r="P61" s="57"/>
      <c r="Q61" s="61"/>
    </row>
    <row r="62" spans="13:17" ht="15.75" customHeight="1">
      <c r="M62" s="6"/>
      <c r="N62" s="61"/>
      <c r="O62" s="57"/>
      <c r="P62" s="61"/>
      <c r="Q62" s="61"/>
    </row>
    <row r="63" spans="13:17" ht="15.75" customHeight="1">
      <c r="M63" s="6"/>
      <c r="N63" s="57"/>
      <c r="O63" s="6"/>
      <c r="P63" s="57"/>
      <c r="Q63" s="57"/>
    </row>
    <row r="64" spans="13:17" ht="15.75" customHeight="1">
      <c r="N64" s="16"/>
      <c r="O64" s="57"/>
      <c r="P64" s="16"/>
      <c r="Q64" s="61"/>
    </row>
    <row r="65" spans="13:17" ht="15.75" customHeight="1">
      <c r="N65" s="16"/>
      <c r="O65" s="57"/>
      <c r="P65" s="74"/>
      <c r="Q65" s="61"/>
    </row>
    <row r="66" spans="13:17" ht="15.75" customHeight="1">
      <c r="N66" s="16"/>
      <c r="O66" s="57"/>
      <c r="P66" s="61"/>
      <c r="Q66" s="16"/>
    </row>
    <row r="67" spans="13:17" ht="15.75" customHeight="1">
      <c r="N67" s="16"/>
      <c r="O67" s="57"/>
      <c r="P67" s="16"/>
      <c r="Q67" s="61"/>
    </row>
    <row r="68" spans="13:17" ht="15.75" customHeight="1">
      <c r="N68" s="61"/>
      <c r="O68" s="57"/>
      <c r="P68" s="16"/>
      <c r="Q68" s="61"/>
    </row>
    <row r="69" spans="13:17" ht="15.75" customHeight="1">
      <c r="N69" s="61"/>
      <c r="O69" s="57"/>
      <c r="P69" s="61"/>
      <c r="Q69" s="16"/>
    </row>
    <row r="70" spans="13:17" ht="15.75" customHeight="1">
      <c r="N70" s="61"/>
      <c r="O70" s="57"/>
      <c r="P70" s="57"/>
      <c r="Q70" s="16"/>
    </row>
    <row r="71" spans="13:17" ht="15.75" customHeight="1">
      <c r="N71" s="61"/>
      <c r="O71" s="57"/>
      <c r="P71" s="57"/>
      <c r="Q71" s="16"/>
    </row>
    <row r="72" spans="13:17" ht="15.75" customHeight="1">
      <c r="M72" s="57"/>
      <c r="N72" s="73"/>
      <c r="O72" s="57"/>
      <c r="P72" s="61"/>
      <c r="Q72" s="73"/>
    </row>
    <row r="73" spans="13:17" ht="15.75" customHeight="1">
      <c r="M73" s="57"/>
      <c r="N73" s="57"/>
      <c r="O73" s="57"/>
      <c r="P73" s="57"/>
      <c r="Q73" s="57"/>
    </row>
    <row r="74" spans="13:17" ht="15.75" customHeight="1">
      <c r="M74" s="6"/>
      <c r="N74" s="57"/>
      <c r="O74" s="57"/>
      <c r="P74" s="57"/>
      <c r="Q74" s="57"/>
    </row>
    <row r="75" spans="13:17" ht="15.75" customHeight="1">
      <c r="M75" s="6"/>
      <c r="N75" s="57"/>
      <c r="O75" s="6"/>
      <c r="P75" s="57"/>
      <c r="Q75" s="57"/>
    </row>
    <row r="76" spans="13:17" ht="15.75" customHeight="1">
      <c r="N76" s="75"/>
      <c r="O76" s="57"/>
      <c r="P76" s="16"/>
      <c r="Q76" s="61"/>
    </row>
    <row r="77" spans="13:17" ht="15.75" customHeight="1">
      <c r="N77" s="16"/>
      <c r="O77" s="57"/>
      <c r="P77" s="16"/>
      <c r="Q77" s="61"/>
    </row>
    <row r="78" spans="13:17" ht="15.75" customHeight="1">
      <c r="N78" s="16"/>
      <c r="O78" s="57"/>
      <c r="P78" s="61"/>
      <c r="Q78" s="16"/>
    </row>
    <row r="79" spans="13:17" ht="15.75" customHeight="1">
      <c r="N79" s="16"/>
      <c r="O79" s="57"/>
      <c r="P79" s="16"/>
      <c r="Q79" s="61"/>
    </row>
    <row r="80" spans="13:17" ht="15.75" customHeight="1">
      <c r="N80" s="61"/>
      <c r="O80" s="57"/>
      <c r="P80" s="16"/>
      <c r="Q80" s="61"/>
    </row>
    <row r="81" spans="13:17" ht="15.75" customHeight="1">
      <c r="N81" s="61"/>
      <c r="O81" s="57"/>
      <c r="P81" s="61"/>
      <c r="Q81" s="16"/>
    </row>
    <row r="82" spans="13:17" ht="15.75" customHeight="1">
      <c r="N82" s="61"/>
      <c r="O82" s="57"/>
      <c r="P82" s="57"/>
      <c r="Q82" s="16"/>
    </row>
    <row r="83" spans="13:17" ht="15.75" customHeight="1">
      <c r="N83" s="61"/>
      <c r="O83" s="57"/>
      <c r="P83" s="57"/>
      <c r="Q83" s="16"/>
    </row>
    <row r="84" spans="13:17" ht="15.75" customHeight="1">
      <c r="M84" s="57"/>
      <c r="N84" s="73"/>
      <c r="O84" s="57"/>
      <c r="P84" s="61"/>
      <c r="Q84" s="73"/>
    </row>
    <row r="85" spans="13:17" ht="15.75" customHeight="1">
      <c r="M85" s="57"/>
      <c r="N85" s="57"/>
      <c r="O85" s="57"/>
      <c r="P85" s="57"/>
      <c r="Q85" s="57"/>
    </row>
    <row r="86" spans="13:17" ht="15.75" customHeight="1">
      <c r="M86" s="6"/>
      <c r="N86" s="57"/>
      <c r="O86" s="57"/>
      <c r="P86" s="57"/>
      <c r="Q86" s="57"/>
    </row>
    <row r="87" spans="13:17" ht="15.75" customHeight="1">
      <c r="M87" s="6"/>
      <c r="N87" s="57"/>
      <c r="O87" s="6"/>
      <c r="P87" s="57"/>
      <c r="Q87" s="57"/>
    </row>
    <row r="88" spans="13:17" ht="15.75" customHeight="1">
      <c r="N88" s="16"/>
      <c r="O88" s="57"/>
      <c r="P88" s="16"/>
      <c r="Q88" s="61"/>
    </row>
    <row r="89" spans="13:17" ht="15.75" customHeight="1">
      <c r="N89" s="16"/>
      <c r="O89" s="57"/>
      <c r="P89" s="16"/>
      <c r="Q89" s="61"/>
    </row>
    <row r="90" spans="13:17" ht="15.75" customHeight="1">
      <c r="N90" s="16"/>
      <c r="O90" s="57"/>
      <c r="P90" s="61"/>
      <c r="Q90" s="16"/>
    </row>
    <row r="91" spans="13:17" ht="15.75" customHeight="1">
      <c r="N91" s="16"/>
      <c r="O91" s="57"/>
      <c r="P91" s="16"/>
      <c r="Q91" s="61"/>
    </row>
    <row r="92" spans="13:17" ht="15.75" customHeight="1">
      <c r="N92" s="61"/>
      <c r="O92" s="57"/>
      <c r="P92" s="16"/>
      <c r="Q92" s="61"/>
    </row>
    <row r="93" spans="13:17" ht="15.75" customHeight="1">
      <c r="N93" s="61"/>
      <c r="O93" s="57"/>
      <c r="P93" s="61"/>
      <c r="Q93" s="16"/>
    </row>
    <row r="94" spans="13:17" ht="15.75" customHeight="1">
      <c r="N94" s="61"/>
      <c r="O94" s="57"/>
      <c r="P94" s="57"/>
      <c r="Q94" s="16"/>
    </row>
    <row r="95" spans="13:17" ht="15.75" customHeight="1">
      <c r="N95" s="61"/>
      <c r="O95" s="57"/>
      <c r="P95" s="57"/>
      <c r="Q95" s="16"/>
    </row>
    <row r="96" spans="13:17" ht="15.75" customHeight="1">
      <c r="M96" s="76"/>
      <c r="N96" s="77"/>
      <c r="O96" s="76"/>
      <c r="P96" s="78"/>
      <c r="Q96" s="77"/>
    </row>
    <row r="97" spans="13:17" ht="15.75" customHeight="1">
      <c r="M97" s="57"/>
      <c r="N97" s="57"/>
      <c r="O97" s="57"/>
      <c r="P97" s="57"/>
      <c r="Q97" s="57"/>
    </row>
    <row r="98" spans="13:17" ht="15.75" customHeight="1">
      <c r="M98" s="79"/>
      <c r="N98" s="80"/>
      <c r="O98" s="80"/>
      <c r="P98" s="80"/>
      <c r="Q98" s="80"/>
    </row>
    <row r="99" spans="13:17" ht="15.75" customHeight="1">
      <c r="M99" s="6"/>
      <c r="N99" s="57"/>
      <c r="O99" s="6"/>
      <c r="P99" s="57"/>
      <c r="Q99" s="57"/>
    </row>
    <row r="100" spans="13:17" ht="15.75" customHeight="1">
      <c r="N100" s="16"/>
      <c r="O100" s="57"/>
      <c r="P100" s="16"/>
      <c r="Q100" s="61"/>
    </row>
    <row r="101" spans="13:17" ht="15.75" customHeight="1">
      <c r="N101" s="16"/>
      <c r="O101" s="57"/>
      <c r="P101" s="16"/>
      <c r="Q101" s="61"/>
    </row>
    <row r="102" spans="13:17" ht="15.75" customHeight="1">
      <c r="N102" s="16"/>
      <c r="O102" s="57"/>
      <c r="P102" s="61"/>
      <c r="Q102" s="16"/>
    </row>
    <row r="103" spans="13:17" ht="15.75" customHeight="1">
      <c r="N103" s="16"/>
      <c r="O103" s="57"/>
      <c r="P103" s="16"/>
      <c r="Q103" s="61"/>
    </row>
    <row r="104" spans="13:17" ht="15.75" customHeight="1">
      <c r="N104" s="61"/>
      <c r="O104" s="57"/>
      <c r="P104" s="16"/>
      <c r="Q104" s="61"/>
    </row>
    <row r="105" spans="13:17" ht="15.75" customHeight="1">
      <c r="N105" s="61"/>
      <c r="O105" s="57"/>
      <c r="P105" s="61"/>
      <c r="Q105" s="16"/>
    </row>
    <row r="106" spans="13:17" ht="15.75" customHeight="1">
      <c r="N106" s="61"/>
      <c r="O106" s="57"/>
      <c r="P106" s="57"/>
      <c r="Q106" s="16"/>
    </row>
    <row r="107" spans="13:17" ht="15.75" customHeight="1">
      <c r="N107" s="61"/>
      <c r="O107" s="57"/>
      <c r="P107" s="57"/>
      <c r="Q107" s="16"/>
    </row>
    <row r="108" spans="13:17" ht="15.75" customHeight="1">
      <c r="M108" s="76"/>
      <c r="N108" s="77"/>
      <c r="O108" s="76"/>
      <c r="P108" s="78"/>
      <c r="Q108" s="77"/>
    </row>
    <row r="109" spans="13:17" ht="15.75" customHeight="1">
      <c r="M109" s="57"/>
      <c r="N109" s="57"/>
      <c r="O109" s="57"/>
      <c r="P109" s="57"/>
      <c r="Q109" s="57"/>
    </row>
    <row r="110" spans="13:17" ht="15.75" customHeight="1">
      <c r="N110" s="75"/>
      <c r="O110" s="57"/>
      <c r="P110" s="57"/>
      <c r="Q110" s="57"/>
    </row>
    <row r="111" spans="13:17" ht="15.75" customHeight="1">
      <c r="N111" s="75"/>
      <c r="O111" s="57"/>
      <c r="P111" s="57"/>
      <c r="Q111" s="57"/>
    </row>
    <row r="112" spans="13:17" ht="15.75" customHeight="1">
      <c r="M112" s="57"/>
      <c r="N112" s="81"/>
      <c r="O112" s="57"/>
      <c r="P112" s="57"/>
      <c r="Q112" s="57"/>
    </row>
    <row r="113" spans="13:17" ht="15.75" customHeight="1">
      <c r="M113" s="57"/>
      <c r="N113" s="57"/>
      <c r="O113" s="57"/>
      <c r="P113" s="57"/>
      <c r="Q113" s="57"/>
    </row>
    <row r="114" spans="13:17" ht="15.75" customHeight="1">
      <c r="M114" s="57"/>
      <c r="N114" s="57"/>
      <c r="O114" s="57"/>
      <c r="P114" s="57"/>
      <c r="Q114" s="57"/>
    </row>
    <row r="115" spans="13:17" ht="15.75" customHeight="1">
      <c r="M115" s="57"/>
      <c r="N115" s="57"/>
      <c r="O115" s="57"/>
      <c r="P115" s="57"/>
      <c r="Q115" s="57"/>
    </row>
    <row r="116" spans="13:17" ht="15.75" customHeight="1">
      <c r="M116" s="57"/>
      <c r="N116" s="57"/>
      <c r="O116" s="57"/>
      <c r="P116" s="57"/>
      <c r="Q116" s="57"/>
    </row>
    <row r="117" spans="13:17" ht="15.75" customHeight="1">
      <c r="M117" s="57"/>
      <c r="N117" s="57"/>
      <c r="O117" s="57"/>
      <c r="P117" s="57"/>
      <c r="Q117" s="57"/>
    </row>
    <row r="118" spans="13:17" ht="15.75" customHeight="1">
      <c r="M118" s="57"/>
      <c r="N118" s="57"/>
      <c r="O118" s="57"/>
      <c r="P118" s="57"/>
      <c r="Q118" s="57"/>
    </row>
    <row r="119" spans="13:17" ht="15.75" customHeight="1">
      <c r="M119" s="57"/>
      <c r="N119" s="57"/>
      <c r="O119" s="57"/>
      <c r="P119" s="57"/>
      <c r="Q119" s="57"/>
    </row>
    <row r="120" spans="13:17" ht="15.75" customHeight="1">
      <c r="M120" s="57"/>
      <c r="N120" s="57"/>
      <c r="O120" s="57"/>
      <c r="P120" s="57"/>
      <c r="Q120" s="57"/>
    </row>
    <row r="121" spans="13:17" ht="15.75" customHeight="1">
      <c r="M121" s="57"/>
      <c r="N121" s="57"/>
      <c r="O121" s="57"/>
      <c r="P121" s="57"/>
      <c r="Q121" s="57"/>
    </row>
    <row r="122" spans="13:17" ht="15.75" customHeight="1">
      <c r="M122" s="57"/>
      <c r="N122" s="57"/>
      <c r="O122" s="57"/>
      <c r="P122" s="57"/>
      <c r="Q122" s="57"/>
    </row>
    <row r="123" spans="13:17" ht="15.75" customHeight="1">
      <c r="M123" s="57"/>
      <c r="N123" s="57"/>
      <c r="O123" s="57"/>
      <c r="P123" s="57"/>
      <c r="Q123" s="57"/>
    </row>
    <row r="124" spans="13:17" ht="15.75" customHeight="1">
      <c r="M124" s="57"/>
      <c r="N124" s="57"/>
      <c r="O124" s="57"/>
      <c r="P124" s="57"/>
      <c r="Q124" s="57"/>
    </row>
    <row r="125" spans="13:17" ht="15.75" customHeight="1">
      <c r="M125" s="57"/>
      <c r="N125" s="57"/>
      <c r="O125" s="57"/>
      <c r="P125" s="57"/>
      <c r="Q125" s="57"/>
    </row>
    <row r="126" spans="13:17" ht="15.75" customHeight="1">
      <c r="M126" s="57"/>
      <c r="N126" s="57"/>
      <c r="O126" s="57"/>
      <c r="P126" s="57"/>
      <c r="Q126" s="57"/>
    </row>
    <row r="127" spans="13:17" ht="15.75" customHeight="1">
      <c r="M127" s="57"/>
      <c r="N127" s="57"/>
      <c r="O127" s="57"/>
      <c r="P127" s="57"/>
      <c r="Q127" s="57"/>
    </row>
    <row r="128" spans="13:17" ht="15.75" customHeight="1">
      <c r="M128" s="57"/>
      <c r="N128" s="57"/>
      <c r="O128" s="57"/>
      <c r="P128" s="57"/>
      <c r="Q128" s="57"/>
    </row>
    <row r="129" spans="13:17" ht="15.75" customHeight="1">
      <c r="M129" s="57"/>
      <c r="N129" s="57"/>
      <c r="O129" s="57"/>
      <c r="P129" s="57"/>
      <c r="Q129" s="57"/>
    </row>
    <row r="130" spans="13:17" ht="15.75" customHeight="1">
      <c r="M130" s="57"/>
      <c r="N130" s="57"/>
      <c r="O130" s="57"/>
      <c r="P130" s="57"/>
      <c r="Q130" s="57"/>
    </row>
    <row r="131" spans="13:17" ht="15.75" customHeight="1">
      <c r="M131" s="57"/>
      <c r="N131" s="57"/>
      <c r="O131" s="57"/>
      <c r="P131" s="57"/>
      <c r="Q131" s="57"/>
    </row>
    <row r="132" spans="13:17" ht="15.75" customHeight="1">
      <c r="M132" s="57"/>
      <c r="N132" s="57"/>
      <c r="O132" s="57"/>
      <c r="P132" s="57"/>
      <c r="Q132" s="57"/>
    </row>
    <row r="133" spans="13:17" ht="15.75" customHeight="1">
      <c r="M133" s="57"/>
      <c r="N133" s="57"/>
      <c r="O133" s="57"/>
      <c r="P133" s="57"/>
      <c r="Q133" s="57"/>
    </row>
    <row r="134" spans="13:17" ht="15.75" customHeight="1">
      <c r="M134" s="57"/>
      <c r="N134" s="57"/>
      <c r="O134" s="57"/>
      <c r="P134" s="57"/>
      <c r="Q134" s="57"/>
    </row>
    <row r="135" spans="13:17" ht="15.75" customHeight="1">
      <c r="M135" s="57"/>
      <c r="N135" s="57"/>
      <c r="O135" s="57"/>
      <c r="P135" s="57"/>
      <c r="Q135" s="57"/>
    </row>
    <row r="136" spans="13:17" ht="15.75" customHeight="1">
      <c r="M136" s="57"/>
      <c r="N136" s="57"/>
      <c r="O136" s="57"/>
      <c r="P136" s="57"/>
      <c r="Q136" s="57"/>
    </row>
    <row r="137" spans="13:17" ht="15.75" customHeight="1">
      <c r="M137" s="57"/>
      <c r="N137" s="57"/>
      <c r="O137" s="57"/>
      <c r="P137" s="57"/>
      <c r="Q137" s="57"/>
    </row>
    <row r="138" spans="13:17" ht="15.75" customHeight="1">
      <c r="M138" s="57"/>
      <c r="N138" s="57"/>
      <c r="O138" s="57"/>
      <c r="P138" s="57"/>
      <c r="Q138" s="57"/>
    </row>
    <row r="139" spans="13:17" ht="15.75" customHeight="1">
      <c r="M139" s="57"/>
      <c r="N139" s="57"/>
      <c r="O139" s="57"/>
      <c r="P139" s="57"/>
      <c r="Q139" s="57"/>
    </row>
    <row r="140" spans="13:17" ht="15.75" customHeight="1">
      <c r="M140" s="57"/>
      <c r="N140" s="57"/>
      <c r="O140" s="57"/>
      <c r="P140" s="57"/>
      <c r="Q140" s="57"/>
    </row>
    <row r="141" spans="13:17" ht="15.75" customHeight="1">
      <c r="M141" s="57"/>
      <c r="N141" s="57"/>
      <c r="O141" s="57"/>
      <c r="P141" s="57"/>
      <c r="Q141" s="57"/>
    </row>
    <row r="142" spans="13:17" ht="15.75" customHeight="1">
      <c r="M142" s="57"/>
      <c r="N142" s="57"/>
      <c r="O142" s="57"/>
      <c r="P142" s="57"/>
      <c r="Q142" s="57"/>
    </row>
    <row r="143" spans="13:17" ht="15.75" customHeight="1">
      <c r="M143" s="57"/>
      <c r="N143" s="57"/>
      <c r="O143" s="57"/>
      <c r="P143" s="57"/>
      <c r="Q143" s="57"/>
    </row>
    <row r="144" spans="13:17" ht="15.75" customHeight="1">
      <c r="M144" s="57"/>
      <c r="N144" s="57"/>
      <c r="O144" s="57"/>
      <c r="P144" s="57"/>
      <c r="Q144" s="57"/>
    </row>
    <row r="145" spans="13:17" ht="15.75" customHeight="1">
      <c r="M145" s="57"/>
      <c r="N145" s="57"/>
      <c r="O145" s="57"/>
      <c r="P145" s="57"/>
      <c r="Q145" s="57"/>
    </row>
    <row r="146" spans="13:17" ht="15.75" customHeight="1">
      <c r="M146" s="57"/>
      <c r="N146" s="57"/>
      <c r="O146" s="57"/>
      <c r="P146" s="57"/>
      <c r="Q146" s="57"/>
    </row>
    <row r="147" spans="13:17" ht="15.75" customHeight="1">
      <c r="M147" s="57"/>
      <c r="N147" s="57"/>
      <c r="O147" s="57"/>
      <c r="P147" s="57"/>
      <c r="Q147" s="57"/>
    </row>
    <row r="148" spans="13:17" ht="15.75" customHeight="1">
      <c r="M148" s="57"/>
      <c r="N148" s="57"/>
      <c r="O148" s="57"/>
      <c r="P148" s="57"/>
      <c r="Q148" s="57"/>
    </row>
    <row r="149" spans="13:17" ht="15.75" customHeight="1">
      <c r="M149" s="57"/>
      <c r="N149" s="57"/>
      <c r="O149" s="57"/>
      <c r="P149" s="57"/>
      <c r="Q149" s="57"/>
    </row>
    <row r="150" spans="13:17" ht="15.75" customHeight="1">
      <c r="M150" s="57"/>
      <c r="N150" s="57"/>
      <c r="O150" s="57"/>
      <c r="P150" s="57"/>
      <c r="Q150" s="57"/>
    </row>
    <row r="151" spans="13:17" ht="15.75" customHeight="1">
      <c r="M151" s="57"/>
      <c r="N151" s="57"/>
      <c r="O151" s="57"/>
      <c r="P151" s="57"/>
      <c r="Q151" s="57"/>
    </row>
    <row r="152" spans="13:17" ht="15.75" customHeight="1">
      <c r="M152" s="57"/>
      <c r="N152" s="57"/>
      <c r="O152" s="57"/>
      <c r="P152" s="57"/>
      <c r="Q152" s="57"/>
    </row>
    <row r="153" spans="13:17" ht="15.75" customHeight="1">
      <c r="M153" s="57"/>
      <c r="N153" s="57"/>
      <c r="O153" s="57"/>
      <c r="P153" s="57"/>
      <c r="Q153" s="57"/>
    </row>
    <row r="154" spans="13:17" ht="15.75" customHeight="1">
      <c r="M154" s="57"/>
      <c r="N154" s="57"/>
      <c r="O154" s="57"/>
      <c r="P154" s="57"/>
      <c r="Q154" s="57"/>
    </row>
    <row r="155" spans="13:17" ht="15.75" customHeight="1">
      <c r="M155" s="57"/>
      <c r="N155" s="57"/>
      <c r="O155" s="57"/>
      <c r="P155" s="57"/>
      <c r="Q155" s="57"/>
    </row>
    <row r="156" spans="13:17" ht="15.75" customHeight="1">
      <c r="M156" s="57"/>
      <c r="N156" s="57"/>
      <c r="O156" s="57"/>
      <c r="P156" s="57"/>
      <c r="Q156" s="57"/>
    </row>
    <row r="157" spans="13:17" ht="15.75" customHeight="1">
      <c r="M157" s="57"/>
      <c r="N157" s="57"/>
      <c r="O157" s="57"/>
      <c r="P157" s="57"/>
      <c r="Q157" s="57"/>
    </row>
    <row r="158" spans="13:17" ht="15.75" customHeight="1">
      <c r="M158" s="57"/>
      <c r="N158" s="57"/>
      <c r="O158" s="57"/>
      <c r="P158" s="57"/>
      <c r="Q158" s="57"/>
    </row>
    <row r="159" spans="13:17" ht="15.75" customHeight="1">
      <c r="M159" s="57"/>
      <c r="N159" s="57"/>
      <c r="O159" s="57"/>
      <c r="P159" s="57"/>
      <c r="Q159" s="57"/>
    </row>
    <row r="160" spans="13:17" ht="15.75" customHeight="1">
      <c r="M160" s="57"/>
      <c r="N160" s="57"/>
      <c r="O160" s="57"/>
      <c r="P160" s="57"/>
      <c r="Q160" s="57"/>
    </row>
    <row r="161" spans="13:17" ht="15.75" customHeight="1">
      <c r="M161" s="57"/>
      <c r="N161" s="57"/>
      <c r="O161" s="57"/>
      <c r="P161" s="57"/>
      <c r="Q161" s="57"/>
    </row>
    <row r="162" spans="13:17" ht="15.75" customHeight="1">
      <c r="M162" s="57"/>
      <c r="N162" s="57"/>
      <c r="O162" s="57"/>
      <c r="P162" s="57"/>
      <c r="Q162" s="57"/>
    </row>
    <row r="163" spans="13:17" ht="15.75" customHeight="1">
      <c r="M163" s="57"/>
      <c r="N163" s="57"/>
      <c r="O163" s="57"/>
      <c r="P163" s="57"/>
      <c r="Q163" s="57"/>
    </row>
    <row r="164" spans="13:17" ht="15.75" customHeight="1">
      <c r="M164" s="57"/>
      <c r="N164" s="57"/>
      <c r="O164" s="57"/>
      <c r="P164" s="57"/>
      <c r="Q164" s="57"/>
    </row>
    <row r="165" spans="13:17" ht="15.75" customHeight="1">
      <c r="M165" s="57"/>
      <c r="N165" s="57"/>
      <c r="O165" s="57"/>
      <c r="P165" s="57"/>
      <c r="Q165" s="57"/>
    </row>
    <row r="166" spans="13:17" ht="15.75" customHeight="1">
      <c r="M166" s="57"/>
      <c r="N166" s="57"/>
      <c r="O166" s="57"/>
      <c r="P166" s="57"/>
      <c r="Q166" s="57"/>
    </row>
    <row r="167" spans="13:17" ht="15.75" customHeight="1">
      <c r="M167" s="57"/>
      <c r="N167" s="57"/>
      <c r="O167" s="57"/>
      <c r="P167" s="57"/>
      <c r="Q167" s="57"/>
    </row>
    <row r="168" spans="13:17" ht="15.75" customHeight="1">
      <c r="M168" s="57"/>
      <c r="N168" s="57"/>
      <c r="O168" s="57"/>
      <c r="P168" s="57"/>
      <c r="Q168" s="57"/>
    </row>
    <row r="169" spans="13:17" ht="15.75" customHeight="1">
      <c r="M169" s="57"/>
      <c r="N169" s="57"/>
      <c r="O169" s="57"/>
      <c r="P169" s="57"/>
      <c r="Q169" s="57"/>
    </row>
    <row r="170" spans="13:17" ht="15.75" customHeight="1">
      <c r="M170" s="57"/>
      <c r="N170" s="57"/>
      <c r="O170" s="57"/>
      <c r="P170" s="57"/>
      <c r="Q170" s="57"/>
    </row>
    <row r="171" spans="13:17" ht="15.75" customHeight="1">
      <c r="M171" s="57"/>
      <c r="N171" s="57"/>
      <c r="O171" s="57"/>
      <c r="P171" s="57"/>
      <c r="Q171" s="57"/>
    </row>
    <row r="172" spans="13:17" ht="15.75" customHeight="1">
      <c r="M172" s="57"/>
      <c r="N172" s="57"/>
      <c r="O172" s="57"/>
      <c r="P172" s="57"/>
      <c r="Q172" s="57"/>
    </row>
    <row r="173" spans="13:17" ht="15.75" customHeight="1">
      <c r="M173" s="57"/>
      <c r="N173" s="57"/>
      <c r="O173" s="57"/>
      <c r="P173" s="57"/>
      <c r="Q173" s="57"/>
    </row>
    <row r="174" spans="13:17" ht="15.75" customHeight="1">
      <c r="M174" s="57"/>
      <c r="N174" s="57"/>
      <c r="O174" s="57"/>
      <c r="P174" s="57"/>
      <c r="Q174" s="57"/>
    </row>
    <row r="175" spans="13:17" ht="15.75" customHeight="1">
      <c r="M175" s="57"/>
      <c r="N175" s="57"/>
      <c r="O175" s="57"/>
      <c r="P175" s="57"/>
      <c r="Q175" s="57"/>
    </row>
    <row r="176" spans="13:17" ht="15.75" customHeight="1">
      <c r="M176" s="57"/>
      <c r="N176" s="57"/>
      <c r="O176" s="57"/>
      <c r="P176" s="57"/>
      <c r="Q176" s="57"/>
    </row>
    <row r="177" spans="13:17" ht="15.75" customHeight="1">
      <c r="M177" s="57"/>
      <c r="N177" s="57"/>
      <c r="O177" s="57"/>
      <c r="P177" s="57"/>
      <c r="Q177" s="57"/>
    </row>
    <row r="178" spans="13:17" ht="15.75" customHeight="1">
      <c r="M178" s="57"/>
      <c r="N178" s="57"/>
      <c r="O178" s="57"/>
      <c r="P178" s="57"/>
      <c r="Q178" s="57"/>
    </row>
    <row r="179" spans="13:17" ht="15.75" customHeight="1">
      <c r="M179" s="57"/>
      <c r="N179" s="57"/>
      <c r="O179" s="57"/>
      <c r="P179" s="57"/>
      <c r="Q179" s="57"/>
    </row>
    <row r="180" spans="13:17" ht="15.75" customHeight="1">
      <c r="M180" s="57"/>
      <c r="N180" s="57"/>
      <c r="O180" s="57"/>
      <c r="P180" s="57"/>
      <c r="Q180" s="57"/>
    </row>
    <row r="181" spans="13:17" ht="15.75" customHeight="1">
      <c r="M181" s="57"/>
      <c r="N181" s="57"/>
      <c r="O181" s="57"/>
      <c r="P181" s="57"/>
      <c r="Q181" s="57"/>
    </row>
    <row r="182" spans="13:17" ht="15.75" customHeight="1">
      <c r="M182" s="57"/>
      <c r="N182" s="57"/>
      <c r="O182" s="57"/>
      <c r="P182" s="57"/>
      <c r="Q182" s="57"/>
    </row>
    <row r="183" spans="13:17" ht="15.75" customHeight="1">
      <c r="M183" s="57"/>
      <c r="N183" s="57"/>
      <c r="O183" s="57"/>
      <c r="P183" s="57"/>
      <c r="Q183" s="57"/>
    </row>
    <row r="184" spans="13:17" ht="15.75" customHeight="1">
      <c r="M184" s="57"/>
      <c r="N184" s="57"/>
      <c r="O184" s="57"/>
      <c r="P184" s="57"/>
      <c r="Q184" s="57"/>
    </row>
    <row r="185" spans="13:17" ht="15.75" customHeight="1">
      <c r="M185" s="57"/>
      <c r="N185" s="57"/>
      <c r="O185" s="57"/>
      <c r="P185" s="57"/>
      <c r="Q185" s="57"/>
    </row>
    <row r="186" spans="13:17" ht="15.75" customHeight="1">
      <c r="M186" s="57"/>
      <c r="N186" s="57"/>
      <c r="O186" s="57"/>
      <c r="P186" s="57"/>
      <c r="Q186" s="57"/>
    </row>
    <row r="187" spans="13:17" ht="15.75" customHeight="1">
      <c r="M187" s="57"/>
      <c r="N187" s="57"/>
      <c r="O187" s="57"/>
      <c r="P187" s="57"/>
      <c r="Q187" s="57"/>
    </row>
    <row r="188" spans="13:17" ht="15.75" customHeight="1">
      <c r="M188" s="57"/>
      <c r="N188" s="57"/>
      <c r="O188" s="57"/>
      <c r="P188" s="57"/>
      <c r="Q188" s="57"/>
    </row>
    <row r="189" spans="13:17" ht="15.75" customHeight="1">
      <c r="M189" s="57"/>
      <c r="N189" s="57"/>
      <c r="O189" s="57"/>
      <c r="P189" s="57"/>
      <c r="Q189" s="57"/>
    </row>
    <row r="190" spans="13:17" ht="15.75" customHeight="1">
      <c r="M190" s="57"/>
      <c r="N190" s="57"/>
      <c r="O190" s="57"/>
      <c r="P190" s="57"/>
      <c r="Q190" s="57"/>
    </row>
    <row r="191" spans="13:17" ht="15.75" customHeight="1">
      <c r="M191" s="57"/>
      <c r="N191" s="57"/>
      <c r="O191" s="57"/>
      <c r="P191" s="57"/>
      <c r="Q191" s="57"/>
    </row>
    <row r="192" spans="13:17" ht="15.75" customHeight="1">
      <c r="M192" s="57"/>
      <c r="N192" s="57"/>
      <c r="O192" s="57"/>
      <c r="P192" s="57"/>
      <c r="Q192" s="57"/>
    </row>
    <row r="193" spans="13:17" ht="15.75" customHeight="1">
      <c r="M193" s="57"/>
      <c r="N193" s="57"/>
      <c r="O193" s="57"/>
      <c r="P193" s="57"/>
      <c r="Q193" s="57"/>
    </row>
    <row r="194" spans="13:17" ht="15.75" customHeight="1">
      <c r="M194" s="57"/>
      <c r="N194" s="57"/>
      <c r="O194" s="57"/>
      <c r="P194" s="57"/>
      <c r="Q194" s="57"/>
    </row>
    <row r="195" spans="13:17" ht="15.75" customHeight="1">
      <c r="M195" s="57"/>
      <c r="N195" s="57"/>
      <c r="O195" s="57"/>
      <c r="P195" s="57"/>
      <c r="Q195" s="57"/>
    </row>
    <row r="196" spans="13:17" ht="15.75" customHeight="1">
      <c r="M196" s="57"/>
      <c r="N196" s="57"/>
      <c r="O196" s="57"/>
      <c r="P196" s="57"/>
      <c r="Q196" s="57"/>
    </row>
    <row r="197" spans="13:17" ht="15.75" customHeight="1">
      <c r="M197" s="57"/>
      <c r="N197" s="57"/>
      <c r="O197" s="57"/>
      <c r="P197" s="57"/>
      <c r="Q197" s="57"/>
    </row>
    <row r="198" spans="13:17" ht="15.75" customHeight="1">
      <c r="M198" s="57"/>
      <c r="N198" s="57"/>
      <c r="O198" s="57"/>
      <c r="P198" s="57"/>
      <c r="Q198" s="57"/>
    </row>
    <row r="199" spans="13:17" ht="15.75" customHeight="1">
      <c r="M199" s="57"/>
      <c r="N199" s="57"/>
      <c r="O199" s="57"/>
      <c r="P199" s="57"/>
      <c r="Q199" s="57"/>
    </row>
    <row r="200" spans="13:17" ht="15.75" customHeight="1">
      <c r="M200" s="57"/>
      <c r="N200" s="57"/>
      <c r="O200" s="57"/>
      <c r="P200" s="57"/>
      <c r="Q200" s="57"/>
    </row>
    <row r="201" spans="13:17" ht="15.75" customHeight="1">
      <c r="M201" s="57"/>
      <c r="N201" s="57"/>
      <c r="O201" s="57"/>
      <c r="P201" s="57"/>
      <c r="Q201" s="57"/>
    </row>
    <row r="202" spans="13:17" ht="15.75" customHeight="1">
      <c r="M202" s="57"/>
      <c r="N202" s="57"/>
      <c r="O202" s="57"/>
      <c r="P202" s="57"/>
      <c r="Q202" s="57"/>
    </row>
    <row r="203" spans="13:17" ht="15.75" customHeight="1">
      <c r="M203" s="57"/>
      <c r="N203" s="57"/>
      <c r="O203" s="57"/>
      <c r="P203" s="57"/>
      <c r="Q203" s="57"/>
    </row>
    <row r="204" spans="13:17" ht="15.75" customHeight="1">
      <c r="M204" s="57"/>
      <c r="N204" s="57"/>
      <c r="O204" s="57"/>
      <c r="P204" s="57"/>
      <c r="Q204" s="57"/>
    </row>
    <row r="205" spans="13:17" ht="15.75" customHeight="1">
      <c r="M205" s="57"/>
      <c r="N205" s="57"/>
      <c r="O205" s="57"/>
      <c r="P205" s="57"/>
      <c r="Q205" s="57"/>
    </row>
    <row r="206" spans="13:17" ht="15.75" customHeight="1">
      <c r="M206" s="57"/>
      <c r="N206" s="57"/>
      <c r="O206" s="57"/>
      <c r="P206" s="57"/>
      <c r="Q206" s="57"/>
    </row>
    <row r="207" spans="13:17" ht="15.75" customHeight="1">
      <c r="M207" s="57"/>
      <c r="N207" s="57"/>
      <c r="O207" s="57"/>
      <c r="P207" s="57"/>
      <c r="Q207" s="57"/>
    </row>
    <row r="208" spans="13:17" ht="15.75" customHeight="1">
      <c r="M208" s="57"/>
      <c r="N208" s="57"/>
      <c r="O208" s="57"/>
      <c r="P208" s="57"/>
      <c r="Q208" s="57"/>
    </row>
    <row r="209" spans="13:17" ht="15.75" customHeight="1">
      <c r="M209" s="57"/>
      <c r="N209" s="57"/>
      <c r="O209" s="57"/>
      <c r="P209" s="57"/>
      <c r="Q209" s="57"/>
    </row>
    <row r="210" spans="13:17" ht="15.75" customHeight="1">
      <c r="M210" s="57"/>
      <c r="N210" s="57"/>
      <c r="O210" s="57"/>
      <c r="P210" s="57"/>
      <c r="Q210" s="57"/>
    </row>
    <row r="211" spans="13:17" ht="15.75" customHeight="1">
      <c r="M211" s="57"/>
      <c r="N211" s="57"/>
      <c r="O211" s="57"/>
      <c r="P211" s="57"/>
      <c r="Q211" s="57"/>
    </row>
    <row r="212" spans="13:17" ht="15.75" customHeight="1">
      <c r="M212" s="57"/>
      <c r="N212" s="57"/>
      <c r="O212" s="57"/>
      <c r="P212" s="57"/>
      <c r="Q212" s="57"/>
    </row>
    <row r="213" spans="13:17" ht="15.75" customHeight="1">
      <c r="M213" s="57"/>
      <c r="N213" s="57"/>
      <c r="O213" s="57"/>
      <c r="P213" s="57"/>
      <c r="Q213" s="57"/>
    </row>
    <row r="214" spans="13:17" ht="15.75" customHeight="1">
      <c r="M214" s="57"/>
      <c r="N214" s="57"/>
      <c r="O214" s="57"/>
      <c r="P214" s="57"/>
      <c r="Q214" s="57"/>
    </row>
    <row r="215" spans="13:17" ht="15.75" customHeight="1">
      <c r="M215" s="57"/>
      <c r="N215" s="57"/>
      <c r="O215" s="57"/>
      <c r="P215" s="57"/>
      <c r="Q215" s="57"/>
    </row>
    <row r="216" spans="13:17" ht="15.75" customHeight="1">
      <c r="M216" s="57"/>
      <c r="N216" s="57"/>
      <c r="O216" s="57"/>
      <c r="P216" s="57"/>
      <c r="Q216" s="57"/>
    </row>
    <row r="217" spans="13:17" ht="15.75" customHeight="1">
      <c r="M217" s="57"/>
      <c r="N217" s="57"/>
      <c r="O217" s="57"/>
      <c r="P217" s="57"/>
      <c r="Q217" s="57"/>
    </row>
    <row r="218" spans="13:17" ht="15.75" customHeight="1">
      <c r="M218" s="57"/>
      <c r="N218" s="57"/>
      <c r="O218" s="57"/>
      <c r="P218" s="57"/>
      <c r="Q218" s="57"/>
    </row>
    <row r="219" spans="13:17" ht="15.75" customHeight="1">
      <c r="M219" s="57"/>
      <c r="N219" s="57"/>
      <c r="O219" s="57"/>
      <c r="P219" s="57"/>
      <c r="Q219" s="57"/>
    </row>
    <row r="220" spans="13:17" ht="15.75" customHeight="1">
      <c r="M220" s="57"/>
      <c r="N220" s="57"/>
      <c r="O220" s="57"/>
      <c r="P220" s="57"/>
      <c r="Q220" s="57"/>
    </row>
    <row r="221" spans="13:17" ht="15.75" customHeight="1">
      <c r="M221" s="57"/>
      <c r="N221" s="57"/>
      <c r="O221" s="57"/>
      <c r="P221" s="57"/>
      <c r="Q221" s="57"/>
    </row>
    <row r="222" spans="13:17" ht="15.75" customHeight="1">
      <c r="M222" s="57"/>
      <c r="N222" s="57"/>
      <c r="O222" s="57"/>
      <c r="P222" s="57"/>
      <c r="Q222" s="57"/>
    </row>
    <row r="223" spans="13:17" ht="15.75" customHeight="1">
      <c r="M223" s="57"/>
      <c r="N223" s="57"/>
      <c r="O223" s="57"/>
      <c r="P223" s="57"/>
      <c r="Q223" s="57"/>
    </row>
    <row r="224" spans="13:17" ht="15.75" customHeight="1">
      <c r="M224" s="57"/>
      <c r="N224" s="57"/>
      <c r="O224" s="57"/>
      <c r="P224" s="57"/>
      <c r="Q224" s="57"/>
    </row>
    <row r="225" spans="13:17" ht="15.75" customHeight="1">
      <c r="M225" s="57"/>
      <c r="N225" s="57"/>
      <c r="O225" s="57"/>
      <c r="P225" s="57"/>
      <c r="Q225" s="57"/>
    </row>
    <row r="226" spans="13:17" ht="15.75" customHeight="1">
      <c r="M226" s="57"/>
      <c r="N226" s="57"/>
      <c r="O226" s="57"/>
      <c r="P226" s="57"/>
      <c r="Q226" s="57"/>
    </row>
    <row r="227" spans="13:17" ht="15.75" customHeight="1">
      <c r="M227" s="57"/>
      <c r="N227" s="57"/>
      <c r="O227" s="57"/>
      <c r="P227" s="57"/>
      <c r="Q227" s="57"/>
    </row>
    <row r="228" spans="13:17" ht="15.75" customHeight="1">
      <c r="M228" s="57"/>
      <c r="N228" s="57"/>
      <c r="O228" s="57"/>
      <c r="P228" s="57"/>
      <c r="Q228" s="57"/>
    </row>
    <row r="229" spans="13:17" ht="15.75" customHeight="1">
      <c r="M229" s="57"/>
      <c r="N229" s="57"/>
      <c r="O229" s="57"/>
      <c r="P229" s="57"/>
      <c r="Q229" s="57"/>
    </row>
    <row r="230" spans="13:17" ht="15.75" customHeight="1">
      <c r="M230" s="57"/>
      <c r="N230" s="57"/>
      <c r="O230" s="57"/>
      <c r="P230" s="57"/>
      <c r="Q230" s="57"/>
    </row>
    <row r="231" spans="13:17" ht="15.75" customHeight="1">
      <c r="M231" s="57"/>
      <c r="N231" s="57"/>
      <c r="O231" s="57"/>
      <c r="P231" s="57"/>
      <c r="Q231" s="57"/>
    </row>
    <row r="232" spans="13:17" ht="15.75" customHeight="1">
      <c r="M232" s="57"/>
      <c r="N232" s="57"/>
      <c r="O232" s="57"/>
      <c r="P232" s="57"/>
      <c r="Q232" s="57"/>
    </row>
    <row r="233" spans="13:17" ht="15.75" customHeight="1">
      <c r="M233" s="57"/>
      <c r="N233" s="57"/>
      <c r="O233" s="57"/>
      <c r="P233" s="57"/>
      <c r="Q233" s="57"/>
    </row>
    <row r="234" spans="13:17" ht="15.75" customHeight="1">
      <c r="M234" s="57"/>
      <c r="N234" s="57"/>
      <c r="O234" s="57"/>
      <c r="P234" s="57"/>
      <c r="Q234" s="57"/>
    </row>
    <row r="235" spans="13:17" ht="15.75" customHeight="1">
      <c r="M235" s="57"/>
      <c r="N235" s="57"/>
      <c r="O235" s="57"/>
      <c r="P235" s="57"/>
      <c r="Q235" s="57"/>
    </row>
    <row r="236" spans="13:17" ht="15.75" customHeight="1">
      <c r="M236" s="57"/>
      <c r="N236" s="57"/>
      <c r="O236" s="57"/>
      <c r="P236" s="57"/>
      <c r="Q236" s="57"/>
    </row>
    <row r="237" spans="13:17" ht="15.75" customHeight="1">
      <c r="M237" s="57"/>
      <c r="N237" s="57"/>
      <c r="O237" s="57"/>
      <c r="P237" s="57"/>
      <c r="Q237" s="57"/>
    </row>
    <row r="238" spans="13:17" ht="15.75" customHeight="1">
      <c r="M238" s="57"/>
      <c r="N238" s="57"/>
      <c r="O238" s="57"/>
      <c r="P238" s="57"/>
      <c r="Q238" s="57"/>
    </row>
    <row r="239" spans="13:17" ht="15.75" customHeight="1">
      <c r="M239" s="57"/>
      <c r="N239" s="57"/>
      <c r="O239" s="57"/>
      <c r="P239" s="57"/>
      <c r="Q239" s="57"/>
    </row>
    <row r="240" spans="13:17" ht="15.75" customHeight="1">
      <c r="M240" s="57"/>
      <c r="N240" s="57"/>
      <c r="O240" s="57"/>
      <c r="P240" s="57"/>
      <c r="Q240" s="57"/>
    </row>
    <row r="241" spans="13:17" ht="15.75" customHeight="1">
      <c r="M241" s="57"/>
      <c r="N241" s="57"/>
      <c r="O241" s="57"/>
      <c r="P241" s="57"/>
      <c r="Q241" s="57"/>
    </row>
    <row r="242" spans="13:17" ht="15.75" customHeight="1">
      <c r="M242" s="57"/>
      <c r="N242" s="57"/>
      <c r="O242" s="57"/>
      <c r="P242" s="57"/>
      <c r="Q242" s="57"/>
    </row>
    <row r="243" spans="13:17" ht="15.75" customHeight="1">
      <c r="M243" s="57"/>
      <c r="N243" s="57"/>
      <c r="O243" s="57"/>
      <c r="P243" s="57"/>
      <c r="Q243" s="57"/>
    </row>
    <row r="244" spans="13:17" ht="15.75" customHeight="1">
      <c r="M244" s="57"/>
      <c r="N244" s="57"/>
      <c r="O244" s="57"/>
      <c r="P244" s="57"/>
      <c r="Q244" s="57"/>
    </row>
    <row r="245" spans="13:17" ht="15.75" customHeight="1">
      <c r="M245" s="57"/>
      <c r="N245" s="57"/>
      <c r="O245" s="57"/>
      <c r="P245" s="57"/>
      <c r="Q245" s="57"/>
    </row>
    <row r="246" spans="13:17" ht="15.75" customHeight="1">
      <c r="M246" s="57"/>
      <c r="N246" s="57"/>
      <c r="O246" s="57"/>
      <c r="P246" s="57"/>
      <c r="Q246" s="57"/>
    </row>
    <row r="247" spans="13:17" ht="15.75" customHeight="1">
      <c r="M247" s="57"/>
      <c r="N247" s="57"/>
      <c r="O247" s="57"/>
      <c r="P247" s="57"/>
      <c r="Q247" s="57"/>
    </row>
    <row r="248" spans="13:17" ht="15.75" customHeight="1">
      <c r="M248" s="57"/>
      <c r="N248" s="57"/>
      <c r="O248" s="57"/>
      <c r="P248" s="57"/>
      <c r="Q248" s="57"/>
    </row>
    <row r="249" spans="13:17" ht="15.75" customHeight="1">
      <c r="M249" s="57"/>
      <c r="N249" s="57"/>
      <c r="O249" s="57"/>
      <c r="P249" s="57"/>
      <c r="Q249" s="57"/>
    </row>
    <row r="250" spans="13:17" ht="15.75" customHeight="1">
      <c r="M250" s="57"/>
      <c r="N250" s="57"/>
      <c r="O250" s="57"/>
      <c r="P250" s="57"/>
      <c r="Q250" s="57"/>
    </row>
    <row r="251" spans="13:17" ht="15.75" customHeight="1">
      <c r="M251" s="57"/>
      <c r="N251" s="57"/>
      <c r="O251" s="57"/>
      <c r="P251" s="57"/>
      <c r="Q251" s="57"/>
    </row>
    <row r="252" spans="13:17" ht="15.75" customHeight="1">
      <c r="M252" s="57"/>
      <c r="N252" s="57"/>
      <c r="O252" s="57"/>
      <c r="P252" s="57"/>
      <c r="Q252" s="57"/>
    </row>
    <row r="253" spans="13:17" ht="15.75" customHeight="1">
      <c r="M253" s="57"/>
      <c r="N253" s="57"/>
      <c r="O253" s="57"/>
      <c r="P253" s="57"/>
      <c r="Q253" s="57"/>
    </row>
    <row r="254" spans="13:17" ht="15.75" customHeight="1">
      <c r="M254" s="57"/>
      <c r="N254" s="57"/>
      <c r="O254" s="57"/>
      <c r="P254" s="57"/>
      <c r="Q254" s="57"/>
    </row>
    <row r="255" spans="13:17" ht="15.75" customHeight="1">
      <c r="M255" s="57"/>
      <c r="N255" s="57"/>
      <c r="O255" s="57"/>
      <c r="P255" s="57"/>
      <c r="Q255" s="57"/>
    </row>
    <row r="256" spans="13:17" ht="15.75" customHeight="1">
      <c r="M256" s="57"/>
      <c r="N256" s="57"/>
      <c r="O256" s="57"/>
      <c r="P256" s="57"/>
      <c r="Q256" s="57"/>
    </row>
    <row r="257" spans="13:17" ht="15.75" customHeight="1">
      <c r="M257" s="57"/>
      <c r="N257" s="57"/>
      <c r="O257" s="57"/>
      <c r="P257" s="57"/>
      <c r="Q257" s="57"/>
    </row>
    <row r="258" spans="13:17" ht="15.75" customHeight="1">
      <c r="M258" s="57"/>
      <c r="N258" s="57"/>
      <c r="O258" s="57"/>
      <c r="P258" s="57"/>
      <c r="Q258" s="57"/>
    </row>
    <row r="259" spans="13:17" ht="15.75" customHeight="1">
      <c r="M259" s="57"/>
      <c r="N259" s="57"/>
      <c r="O259" s="57"/>
      <c r="P259" s="57"/>
      <c r="Q259" s="57"/>
    </row>
    <row r="260" spans="13:17" ht="15.75" customHeight="1">
      <c r="M260" s="57"/>
      <c r="N260" s="57"/>
      <c r="O260" s="57"/>
      <c r="P260" s="57"/>
      <c r="Q260" s="57"/>
    </row>
    <row r="261" spans="13:17" ht="15.75" customHeight="1">
      <c r="M261" s="57"/>
      <c r="N261" s="57"/>
      <c r="O261" s="57"/>
      <c r="P261" s="57"/>
      <c r="Q261" s="57"/>
    </row>
    <row r="262" spans="13:17" ht="15.75" customHeight="1">
      <c r="M262" s="57"/>
      <c r="N262" s="57"/>
      <c r="O262" s="57"/>
      <c r="P262" s="57"/>
      <c r="Q262" s="57"/>
    </row>
    <row r="263" spans="13:17" ht="15.75" customHeight="1">
      <c r="M263" s="57"/>
      <c r="N263" s="57"/>
      <c r="O263" s="57"/>
      <c r="P263" s="57"/>
      <c r="Q263" s="57"/>
    </row>
    <row r="264" spans="13:17" ht="15.75" customHeight="1">
      <c r="M264" s="57"/>
      <c r="N264" s="57"/>
      <c r="O264" s="57"/>
      <c r="P264" s="57"/>
      <c r="Q264" s="57"/>
    </row>
    <row r="265" spans="13:17" ht="15.75" customHeight="1">
      <c r="M265" s="57"/>
      <c r="N265" s="57"/>
      <c r="O265" s="57"/>
      <c r="P265" s="57"/>
      <c r="Q265" s="57"/>
    </row>
    <row r="266" spans="13:17" ht="15.75" customHeight="1">
      <c r="M266" s="57"/>
      <c r="N266" s="57"/>
      <c r="O266" s="57"/>
      <c r="P266" s="57"/>
      <c r="Q266" s="57"/>
    </row>
    <row r="267" spans="13:17" ht="15.75" customHeight="1">
      <c r="M267" s="57"/>
      <c r="N267" s="57"/>
      <c r="O267" s="57"/>
      <c r="P267" s="57"/>
      <c r="Q267" s="57"/>
    </row>
    <row r="268" spans="13:17" ht="15.75" customHeight="1">
      <c r="M268" s="57"/>
      <c r="N268" s="57"/>
      <c r="O268" s="57"/>
      <c r="P268" s="57"/>
      <c r="Q268" s="57"/>
    </row>
    <row r="269" spans="13:17" ht="15.75" customHeight="1">
      <c r="M269" s="57"/>
      <c r="N269" s="57"/>
      <c r="O269" s="57"/>
      <c r="P269" s="57"/>
      <c r="Q269" s="57"/>
    </row>
    <row r="270" spans="13:17" ht="15.75" customHeight="1">
      <c r="M270" s="57"/>
      <c r="N270" s="57"/>
      <c r="O270" s="57"/>
      <c r="P270" s="57"/>
      <c r="Q270" s="57"/>
    </row>
    <row r="271" spans="13:17" ht="15.75" customHeight="1">
      <c r="M271" s="57"/>
      <c r="N271" s="57"/>
      <c r="O271" s="57"/>
      <c r="P271" s="57"/>
      <c r="Q271" s="57"/>
    </row>
    <row r="272" spans="13:17" ht="15.75" customHeight="1">
      <c r="M272" s="57"/>
      <c r="N272" s="57"/>
      <c r="O272" s="57"/>
      <c r="P272" s="57"/>
      <c r="Q272" s="57"/>
    </row>
    <row r="273" spans="13:17" ht="15.75" customHeight="1">
      <c r="M273" s="57"/>
      <c r="N273" s="57"/>
      <c r="O273" s="57"/>
      <c r="P273" s="57"/>
      <c r="Q273" s="57"/>
    </row>
    <row r="274" spans="13:17" ht="15.75" customHeight="1">
      <c r="M274" s="57"/>
      <c r="N274" s="57"/>
      <c r="O274" s="57"/>
      <c r="P274" s="57"/>
      <c r="Q274" s="57"/>
    </row>
    <row r="275" spans="13:17" ht="15.75" customHeight="1">
      <c r="M275" s="57"/>
      <c r="N275" s="57"/>
      <c r="O275" s="57"/>
      <c r="P275" s="57"/>
      <c r="Q275" s="57"/>
    </row>
    <row r="276" spans="13:17" ht="15.75" customHeight="1">
      <c r="M276" s="57"/>
      <c r="N276" s="57"/>
      <c r="O276" s="57"/>
      <c r="P276" s="57"/>
      <c r="Q276" s="57"/>
    </row>
    <row r="277" spans="13:17" ht="15.75" customHeight="1">
      <c r="M277" s="57"/>
      <c r="N277" s="57"/>
      <c r="O277" s="57"/>
      <c r="P277" s="57"/>
      <c r="Q277" s="57"/>
    </row>
    <row r="278" spans="13:17" ht="15.75" customHeight="1">
      <c r="M278" s="57"/>
      <c r="N278" s="57"/>
      <c r="O278" s="57"/>
      <c r="P278" s="57"/>
      <c r="Q278" s="57"/>
    </row>
    <row r="279" spans="13:17" ht="15.75" customHeight="1">
      <c r="M279" s="57"/>
      <c r="N279" s="57"/>
      <c r="O279" s="57"/>
      <c r="P279" s="57"/>
      <c r="Q279" s="57"/>
    </row>
    <row r="280" spans="13:17" ht="15.75" customHeight="1">
      <c r="M280" s="57"/>
      <c r="N280" s="57"/>
      <c r="O280" s="57"/>
      <c r="P280" s="57"/>
      <c r="Q280" s="57"/>
    </row>
    <row r="281" spans="13:17" ht="15.75" customHeight="1">
      <c r="M281" s="57"/>
      <c r="N281" s="57"/>
      <c r="O281" s="57"/>
      <c r="P281" s="57"/>
      <c r="Q281" s="57"/>
    </row>
    <row r="282" spans="13:17" ht="15.75" customHeight="1">
      <c r="M282" s="57"/>
      <c r="N282" s="57"/>
      <c r="O282" s="57"/>
      <c r="P282" s="57"/>
      <c r="Q282" s="57"/>
    </row>
    <row r="283" spans="13:17" ht="15.75" customHeight="1">
      <c r="M283" s="57"/>
      <c r="N283" s="57"/>
      <c r="O283" s="57"/>
      <c r="P283" s="57"/>
      <c r="Q283" s="57"/>
    </row>
    <row r="284" spans="13:17" ht="15.75" customHeight="1">
      <c r="M284" s="57"/>
      <c r="N284" s="57"/>
      <c r="O284" s="57"/>
      <c r="P284" s="57"/>
      <c r="Q284" s="57"/>
    </row>
    <row r="285" spans="13:17" ht="15.75" customHeight="1">
      <c r="M285" s="57"/>
      <c r="N285" s="57"/>
      <c r="O285" s="57"/>
      <c r="P285" s="57"/>
      <c r="Q285" s="57"/>
    </row>
    <row r="286" spans="13:17" ht="15.75" customHeight="1">
      <c r="M286" s="57"/>
      <c r="N286" s="57"/>
      <c r="O286" s="57"/>
      <c r="P286" s="57"/>
      <c r="Q286" s="57"/>
    </row>
    <row r="287" spans="13:17" ht="15.75" customHeight="1">
      <c r="M287" s="57"/>
      <c r="N287" s="57"/>
      <c r="O287" s="57"/>
      <c r="P287" s="57"/>
      <c r="Q287" s="57"/>
    </row>
    <row r="288" spans="13:17" ht="15.75" customHeight="1">
      <c r="M288" s="57"/>
      <c r="N288" s="57"/>
      <c r="O288" s="57"/>
      <c r="P288" s="57"/>
      <c r="Q288" s="57"/>
    </row>
    <row r="289" spans="13:17" ht="15.75" customHeight="1">
      <c r="M289" s="57"/>
      <c r="N289" s="57"/>
      <c r="O289" s="57"/>
      <c r="P289" s="57"/>
      <c r="Q289" s="57"/>
    </row>
    <row r="290" spans="13:17" ht="15.75" customHeight="1">
      <c r="M290" s="57"/>
      <c r="N290" s="57"/>
      <c r="O290" s="57"/>
      <c r="P290" s="57"/>
      <c r="Q290" s="57"/>
    </row>
    <row r="291" spans="13:17" ht="15.75" customHeight="1">
      <c r="M291" s="57"/>
      <c r="N291" s="57"/>
      <c r="O291" s="57"/>
      <c r="P291" s="57"/>
      <c r="Q291" s="57"/>
    </row>
    <row r="292" spans="13:17" ht="15.75" customHeight="1">
      <c r="M292" s="57"/>
      <c r="N292" s="57"/>
      <c r="O292" s="57"/>
      <c r="P292" s="57"/>
      <c r="Q292" s="57"/>
    </row>
    <row r="293" spans="13:17" ht="15.75" customHeight="1">
      <c r="M293" s="57"/>
      <c r="N293" s="57"/>
      <c r="O293" s="57"/>
      <c r="P293" s="57"/>
      <c r="Q293" s="57"/>
    </row>
    <row r="294" spans="13:17" ht="15.75" customHeight="1">
      <c r="M294" s="57"/>
      <c r="N294" s="57"/>
      <c r="O294" s="57"/>
      <c r="P294" s="57"/>
      <c r="Q294" s="57"/>
    </row>
    <row r="295" spans="13:17" ht="15.75" customHeight="1">
      <c r="M295" s="57"/>
      <c r="N295" s="57"/>
      <c r="O295" s="57"/>
      <c r="P295" s="57"/>
      <c r="Q295" s="57"/>
    </row>
    <row r="296" spans="13:17" ht="15.75" customHeight="1">
      <c r="M296" s="57"/>
      <c r="N296" s="57"/>
      <c r="O296" s="57"/>
      <c r="P296" s="57"/>
      <c r="Q296" s="57"/>
    </row>
    <row r="297" spans="13:17" ht="15.75" customHeight="1">
      <c r="M297" s="57"/>
      <c r="N297" s="57"/>
      <c r="O297" s="57"/>
      <c r="P297" s="57"/>
      <c r="Q297" s="57"/>
    </row>
    <row r="298" spans="13:17" ht="15.75" customHeight="1">
      <c r="M298" s="57"/>
      <c r="N298" s="57"/>
      <c r="O298" s="57"/>
      <c r="P298" s="57"/>
      <c r="Q298" s="57"/>
    </row>
    <row r="299" spans="13:17" ht="15.75" customHeight="1">
      <c r="M299" s="57"/>
      <c r="N299" s="57"/>
      <c r="O299" s="57"/>
      <c r="P299" s="57"/>
      <c r="Q299" s="57"/>
    </row>
    <row r="300" spans="13:17" ht="15.75" customHeight="1">
      <c r="M300" s="57"/>
      <c r="N300" s="57"/>
      <c r="O300" s="57"/>
      <c r="P300" s="57"/>
      <c r="Q300" s="57"/>
    </row>
    <row r="301" spans="13:17" ht="15.75" customHeight="1">
      <c r="M301" s="57"/>
      <c r="N301" s="57"/>
      <c r="O301" s="57"/>
      <c r="P301" s="57"/>
      <c r="Q301" s="57"/>
    </row>
    <row r="302" spans="13:17" ht="15.75" customHeight="1">
      <c r="M302" s="57"/>
      <c r="N302" s="57"/>
      <c r="O302" s="57"/>
      <c r="P302" s="57"/>
      <c r="Q302" s="57"/>
    </row>
    <row r="303" spans="13:17" ht="15.75" customHeight="1">
      <c r="M303" s="57"/>
      <c r="N303" s="57"/>
      <c r="O303" s="57"/>
      <c r="P303" s="57"/>
      <c r="Q303" s="57"/>
    </row>
    <row r="304" spans="13:17" ht="15.75" customHeight="1">
      <c r="M304" s="57"/>
      <c r="N304" s="57"/>
      <c r="O304" s="57"/>
      <c r="P304" s="57"/>
      <c r="Q304" s="57"/>
    </row>
    <row r="305" spans="13:17" ht="15.75" customHeight="1">
      <c r="M305" s="57"/>
      <c r="N305" s="57"/>
      <c r="O305" s="57"/>
      <c r="P305" s="57"/>
      <c r="Q305" s="57"/>
    </row>
    <row r="306" spans="13:17" ht="15.75" customHeight="1">
      <c r="M306" s="57"/>
      <c r="N306" s="57"/>
      <c r="O306" s="57"/>
      <c r="P306" s="57"/>
      <c r="Q306" s="57"/>
    </row>
    <row r="307" spans="13:17" ht="15.75" customHeight="1">
      <c r="M307" s="57"/>
      <c r="N307" s="57"/>
      <c r="O307" s="57"/>
      <c r="P307" s="57"/>
      <c r="Q307" s="57"/>
    </row>
    <row r="308" spans="13:17" ht="15.75" customHeight="1">
      <c r="M308" s="57"/>
      <c r="N308" s="57"/>
      <c r="O308" s="57"/>
      <c r="P308" s="57"/>
      <c r="Q308" s="57"/>
    </row>
    <row r="309" spans="13:17" ht="15.75" customHeight="1">
      <c r="M309" s="57"/>
      <c r="N309" s="57"/>
      <c r="O309" s="57"/>
      <c r="P309" s="57"/>
      <c r="Q309" s="57"/>
    </row>
    <row r="310" spans="13:17" ht="15.75" customHeight="1">
      <c r="M310" s="57"/>
      <c r="N310" s="57"/>
      <c r="O310" s="57"/>
      <c r="P310" s="57"/>
      <c r="Q310" s="57"/>
    </row>
    <row r="311" spans="13:17" ht="15.75" customHeight="1">
      <c r="M311" s="57"/>
      <c r="N311" s="57"/>
      <c r="O311" s="57"/>
      <c r="P311" s="57"/>
      <c r="Q311" s="57"/>
    </row>
    <row r="312" spans="13:17" ht="15.75" customHeight="1">
      <c r="M312" s="57"/>
      <c r="N312" s="57"/>
      <c r="O312" s="57"/>
      <c r="P312" s="57"/>
      <c r="Q312" s="57"/>
    </row>
    <row r="313" spans="13:17" ht="15.75" customHeight="1">
      <c r="M313" s="57"/>
      <c r="N313" s="57"/>
      <c r="O313" s="57"/>
      <c r="P313" s="57"/>
      <c r="Q313" s="57"/>
    </row>
    <row r="314" spans="13:17" ht="15.75" customHeight="1">
      <c r="M314" s="57"/>
      <c r="N314" s="57"/>
      <c r="O314" s="57"/>
      <c r="P314" s="57"/>
      <c r="Q314" s="57"/>
    </row>
    <row r="315" spans="13:17" ht="15.75" customHeight="1">
      <c r="M315" s="57"/>
      <c r="N315" s="57"/>
      <c r="O315" s="57"/>
      <c r="P315" s="57"/>
      <c r="Q315" s="57"/>
    </row>
    <row r="316" spans="13:17" ht="15.75" customHeight="1">
      <c r="M316" s="57"/>
      <c r="N316" s="57"/>
      <c r="O316" s="57"/>
      <c r="P316" s="57"/>
      <c r="Q316" s="57"/>
    </row>
    <row r="317" spans="13:17" ht="15.75" customHeight="1">
      <c r="M317" s="57"/>
      <c r="N317" s="57"/>
      <c r="O317" s="57"/>
      <c r="P317" s="57"/>
      <c r="Q317" s="57"/>
    </row>
    <row r="318" spans="13:17" ht="15.75" customHeight="1">
      <c r="M318" s="57"/>
      <c r="N318" s="57"/>
      <c r="O318" s="57"/>
      <c r="P318" s="57"/>
      <c r="Q318" s="57"/>
    </row>
    <row r="319" spans="13:17" ht="15.75" customHeight="1">
      <c r="M319" s="57"/>
      <c r="N319" s="57"/>
      <c r="O319" s="57"/>
      <c r="P319" s="57"/>
      <c r="Q319" s="57"/>
    </row>
    <row r="320" spans="13:17" ht="15.75" customHeight="1">
      <c r="M320" s="57"/>
      <c r="N320" s="57"/>
      <c r="O320" s="57"/>
      <c r="P320" s="57"/>
      <c r="Q320" s="57"/>
    </row>
    <row r="321" spans="13:17" ht="15.75" customHeight="1">
      <c r="M321" s="57"/>
      <c r="N321" s="57"/>
      <c r="O321" s="57"/>
      <c r="P321" s="57"/>
      <c r="Q321" s="57"/>
    </row>
    <row r="322" spans="13:17" ht="15.75" customHeight="1">
      <c r="M322" s="57"/>
      <c r="N322" s="57"/>
      <c r="O322" s="57"/>
      <c r="P322" s="57"/>
      <c r="Q322" s="57"/>
    </row>
    <row r="323" spans="13:17" ht="15.75" customHeight="1">
      <c r="M323" s="57"/>
      <c r="N323" s="57"/>
      <c r="O323" s="57"/>
      <c r="P323" s="57"/>
      <c r="Q323" s="57"/>
    </row>
    <row r="324" spans="13:17" ht="15.75" customHeight="1">
      <c r="M324" s="57"/>
      <c r="N324" s="57"/>
      <c r="O324" s="57"/>
      <c r="P324" s="57"/>
      <c r="Q324" s="57"/>
    </row>
    <row r="325" spans="13:17" ht="15.75" customHeight="1">
      <c r="M325" s="57"/>
      <c r="N325" s="57"/>
      <c r="O325" s="57"/>
      <c r="P325" s="57"/>
      <c r="Q325" s="57"/>
    </row>
    <row r="326" spans="13:17" ht="15.75" customHeight="1">
      <c r="M326" s="57"/>
      <c r="N326" s="57"/>
      <c r="O326" s="57"/>
      <c r="P326" s="57"/>
      <c r="Q326" s="57"/>
    </row>
    <row r="327" spans="13:17" ht="15.75" customHeight="1">
      <c r="M327" s="57"/>
      <c r="N327" s="57"/>
      <c r="O327" s="57"/>
      <c r="P327" s="57"/>
      <c r="Q327" s="57"/>
    </row>
    <row r="328" spans="13:17" ht="15.75" customHeight="1">
      <c r="M328" s="57"/>
      <c r="N328" s="57"/>
      <c r="O328" s="57"/>
      <c r="P328" s="57"/>
      <c r="Q328" s="57"/>
    </row>
    <row r="329" spans="13:17" ht="15.75" customHeight="1">
      <c r="M329" s="57"/>
      <c r="N329" s="57"/>
      <c r="O329" s="57"/>
      <c r="P329" s="57"/>
      <c r="Q329" s="57"/>
    </row>
    <row r="330" spans="13:17" ht="15.75" customHeight="1">
      <c r="M330" s="57"/>
      <c r="N330" s="57"/>
      <c r="O330" s="57"/>
      <c r="P330" s="57"/>
      <c r="Q330" s="57"/>
    </row>
    <row r="331" spans="13:17" ht="15.75" customHeight="1">
      <c r="M331" s="57"/>
      <c r="N331" s="57"/>
      <c r="O331" s="57"/>
      <c r="P331" s="57"/>
      <c r="Q331" s="57"/>
    </row>
    <row r="332" spans="13:17" ht="15.75" customHeight="1">
      <c r="M332" s="57"/>
      <c r="N332" s="57"/>
      <c r="O332" s="57"/>
      <c r="P332" s="57"/>
      <c r="Q332" s="57"/>
    </row>
    <row r="333" spans="13:17" ht="15.75" customHeight="1">
      <c r="M333" s="57"/>
      <c r="N333" s="57"/>
      <c r="O333" s="57"/>
      <c r="P333" s="57"/>
      <c r="Q333" s="57"/>
    </row>
    <row r="334" spans="13:17" ht="15.75" customHeight="1">
      <c r="M334" s="57"/>
      <c r="N334" s="57"/>
      <c r="O334" s="57"/>
      <c r="P334" s="57"/>
      <c r="Q334" s="57"/>
    </row>
    <row r="335" spans="13:17" ht="15.75" customHeight="1">
      <c r="M335" s="57"/>
      <c r="N335" s="57"/>
      <c r="O335" s="57"/>
      <c r="P335" s="57"/>
      <c r="Q335" s="57"/>
    </row>
    <row r="336" spans="13:17" ht="15.75" customHeight="1">
      <c r="M336" s="57"/>
      <c r="N336" s="57"/>
      <c r="O336" s="57"/>
      <c r="P336" s="57"/>
      <c r="Q336" s="57"/>
    </row>
    <row r="337" spans="13:17" ht="15.75" customHeight="1">
      <c r="M337" s="57"/>
      <c r="N337" s="57"/>
      <c r="O337" s="57"/>
      <c r="P337" s="57"/>
      <c r="Q337" s="57"/>
    </row>
    <row r="338" spans="13:17" ht="15.75" customHeight="1">
      <c r="M338" s="57"/>
      <c r="N338" s="57"/>
      <c r="O338" s="57"/>
      <c r="P338" s="57"/>
      <c r="Q338" s="57"/>
    </row>
    <row r="339" spans="13:17" ht="15.75" customHeight="1">
      <c r="M339" s="57"/>
      <c r="N339" s="57"/>
      <c r="O339" s="57"/>
      <c r="P339" s="57"/>
      <c r="Q339" s="57"/>
    </row>
    <row r="340" spans="13:17" ht="15.75" customHeight="1">
      <c r="M340" s="57"/>
      <c r="N340" s="57"/>
      <c r="O340" s="57"/>
      <c r="P340" s="57"/>
      <c r="Q340" s="57"/>
    </row>
    <row r="341" spans="13:17" ht="15.75" customHeight="1">
      <c r="M341" s="57"/>
      <c r="N341" s="57"/>
      <c r="O341" s="57"/>
      <c r="P341" s="57"/>
      <c r="Q341" s="57"/>
    </row>
    <row r="342" spans="13:17" ht="15.75" customHeight="1">
      <c r="M342" s="57"/>
      <c r="N342" s="57"/>
      <c r="O342" s="57"/>
      <c r="P342" s="57"/>
      <c r="Q342" s="57"/>
    </row>
    <row r="343" spans="13:17" ht="15.75" customHeight="1">
      <c r="M343" s="57"/>
      <c r="N343" s="57"/>
      <c r="O343" s="57"/>
      <c r="P343" s="57"/>
      <c r="Q343" s="57"/>
    </row>
    <row r="344" spans="13:17" ht="15.75" customHeight="1">
      <c r="M344" s="57"/>
      <c r="N344" s="57"/>
      <c r="O344" s="57"/>
      <c r="P344" s="57"/>
      <c r="Q344" s="57"/>
    </row>
    <row r="345" spans="13:17" ht="15.75" customHeight="1">
      <c r="M345" s="57"/>
      <c r="N345" s="57"/>
      <c r="O345" s="57"/>
      <c r="P345" s="57"/>
      <c r="Q345" s="57"/>
    </row>
    <row r="346" spans="13:17" ht="15.75" customHeight="1">
      <c r="M346" s="57"/>
      <c r="N346" s="57"/>
      <c r="O346" s="57"/>
      <c r="P346" s="57"/>
      <c r="Q346" s="57"/>
    </row>
    <row r="347" spans="13:17" ht="15.75" customHeight="1">
      <c r="M347" s="57"/>
      <c r="N347" s="57"/>
      <c r="O347" s="57"/>
      <c r="P347" s="57"/>
      <c r="Q347" s="57"/>
    </row>
    <row r="348" spans="13:17" ht="15.75" customHeight="1">
      <c r="M348" s="57"/>
      <c r="N348" s="57"/>
      <c r="O348" s="57"/>
      <c r="P348" s="57"/>
      <c r="Q348" s="57"/>
    </row>
    <row r="349" spans="13:17" ht="15.75" customHeight="1">
      <c r="M349" s="57"/>
      <c r="N349" s="57"/>
      <c r="O349" s="57"/>
      <c r="P349" s="57"/>
      <c r="Q349" s="57"/>
    </row>
    <row r="350" spans="13:17" ht="15.75" customHeight="1">
      <c r="M350" s="57"/>
      <c r="N350" s="57"/>
      <c r="O350" s="57"/>
      <c r="P350" s="57"/>
      <c r="Q350" s="57"/>
    </row>
    <row r="351" spans="13:17" ht="15.75" customHeight="1">
      <c r="M351" s="57"/>
      <c r="N351" s="57"/>
      <c r="O351" s="57"/>
      <c r="P351" s="57"/>
      <c r="Q351" s="57"/>
    </row>
    <row r="352" spans="13:17" ht="15.75" customHeight="1">
      <c r="M352" s="57"/>
      <c r="N352" s="57"/>
      <c r="O352" s="57"/>
      <c r="P352" s="57"/>
      <c r="Q352" s="57"/>
    </row>
    <row r="353" spans="13:17" ht="15.75" customHeight="1">
      <c r="M353" s="57"/>
      <c r="N353" s="57"/>
      <c r="O353" s="57"/>
      <c r="P353" s="57"/>
      <c r="Q353" s="57"/>
    </row>
    <row r="354" spans="13:17" ht="15.75" customHeight="1">
      <c r="M354" s="57"/>
      <c r="N354" s="57"/>
      <c r="O354" s="57"/>
      <c r="P354" s="57"/>
      <c r="Q354" s="57"/>
    </row>
    <row r="355" spans="13:17" ht="15.75" customHeight="1">
      <c r="M355" s="57"/>
      <c r="N355" s="57"/>
      <c r="O355" s="57"/>
      <c r="P355" s="57"/>
      <c r="Q355" s="57"/>
    </row>
    <row r="356" spans="13:17" ht="15.75" customHeight="1">
      <c r="M356" s="57"/>
      <c r="N356" s="57"/>
      <c r="O356" s="57"/>
      <c r="P356" s="57"/>
      <c r="Q356" s="57"/>
    </row>
    <row r="357" spans="13:17" ht="15.75" customHeight="1">
      <c r="M357" s="57"/>
      <c r="N357" s="57"/>
      <c r="O357" s="57"/>
      <c r="P357" s="57"/>
      <c r="Q357" s="57"/>
    </row>
    <row r="358" spans="13:17" ht="15.75" customHeight="1">
      <c r="M358" s="57"/>
      <c r="N358" s="57"/>
      <c r="O358" s="57"/>
      <c r="P358" s="57"/>
      <c r="Q358" s="57"/>
    </row>
    <row r="359" spans="13:17" ht="15.75" customHeight="1">
      <c r="M359" s="57"/>
      <c r="N359" s="57"/>
      <c r="O359" s="57"/>
      <c r="P359" s="57"/>
      <c r="Q359" s="57"/>
    </row>
    <row r="360" spans="13:17" ht="15.75" customHeight="1">
      <c r="M360" s="57"/>
      <c r="N360" s="57"/>
      <c r="O360" s="57"/>
      <c r="P360" s="57"/>
      <c r="Q360" s="57"/>
    </row>
    <row r="361" spans="13:17" ht="15.75" customHeight="1">
      <c r="M361" s="57"/>
      <c r="N361" s="57"/>
      <c r="O361" s="57"/>
      <c r="P361" s="57"/>
      <c r="Q361" s="57"/>
    </row>
    <row r="362" spans="13:17" ht="15.75" customHeight="1">
      <c r="M362" s="57"/>
      <c r="N362" s="57"/>
      <c r="O362" s="57"/>
      <c r="P362" s="57"/>
      <c r="Q362" s="57"/>
    </row>
    <row r="363" spans="13:17" ht="15.75" customHeight="1">
      <c r="M363" s="57"/>
      <c r="N363" s="57"/>
      <c r="O363" s="57"/>
      <c r="P363" s="57"/>
      <c r="Q363" s="57"/>
    </row>
    <row r="364" spans="13:17" ht="15.75" customHeight="1">
      <c r="M364" s="57"/>
      <c r="N364" s="57"/>
      <c r="O364" s="57"/>
      <c r="P364" s="57"/>
      <c r="Q364" s="57"/>
    </row>
    <row r="365" spans="13:17" ht="15.75" customHeight="1">
      <c r="M365" s="57"/>
      <c r="N365" s="57"/>
      <c r="O365" s="57"/>
      <c r="P365" s="57"/>
      <c r="Q365" s="57"/>
    </row>
    <row r="366" spans="13:17" ht="15.75" customHeight="1">
      <c r="M366" s="57"/>
      <c r="N366" s="57"/>
      <c r="O366" s="57"/>
      <c r="P366" s="57"/>
      <c r="Q366" s="57"/>
    </row>
    <row r="367" spans="13:17" ht="15.75" customHeight="1">
      <c r="M367" s="57"/>
      <c r="N367" s="57"/>
      <c r="O367" s="57"/>
      <c r="P367" s="57"/>
      <c r="Q367" s="57"/>
    </row>
    <row r="368" spans="13:17" ht="15.75" customHeight="1">
      <c r="M368" s="57"/>
      <c r="N368" s="57"/>
      <c r="O368" s="57"/>
      <c r="P368" s="57"/>
      <c r="Q368" s="57"/>
    </row>
    <row r="369" spans="13:17" ht="15.75" customHeight="1">
      <c r="M369" s="57"/>
      <c r="N369" s="57"/>
      <c r="O369" s="57"/>
      <c r="P369" s="57"/>
      <c r="Q369" s="57"/>
    </row>
    <row r="370" spans="13:17" ht="15.75" customHeight="1">
      <c r="M370" s="57"/>
      <c r="N370" s="57"/>
      <c r="O370" s="57"/>
      <c r="P370" s="57"/>
      <c r="Q370" s="57"/>
    </row>
    <row r="371" spans="13:17" ht="15.75" customHeight="1">
      <c r="M371" s="57"/>
      <c r="N371" s="57"/>
      <c r="O371" s="57"/>
      <c r="P371" s="57"/>
      <c r="Q371" s="57"/>
    </row>
    <row r="372" spans="13:17" ht="15.75" customHeight="1">
      <c r="M372" s="57"/>
      <c r="N372" s="57"/>
      <c r="O372" s="57"/>
      <c r="P372" s="57"/>
      <c r="Q372" s="57"/>
    </row>
    <row r="373" spans="13:17" ht="15.75" customHeight="1">
      <c r="M373" s="57"/>
      <c r="N373" s="57"/>
      <c r="O373" s="57"/>
      <c r="P373" s="57"/>
      <c r="Q373" s="57"/>
    </row>
    <row r="374" spans="13:17" ht="15.75" customHeight="1">
      <c r="M374" s="57"/>
      <c r="N374" s="57"/>
      <c r="O374" s="57"/>
      <c r="P374" s="57"/>
      <c r="Q374" s="57"/>
    </row>
    <row r="375" spans="13:17" ht="15.75" customHeight="1">
      <c r="M375" s="57"/>
      <c r="N375" s="57"/>
      <c r="O375" s="57"/>
      <c r="P375" s="57"/>
      <c r="Q375" s="57"/>
    </row>
    <row r="376" spans="13:17" ht="15.75" customHeight="1">
      <c r="M376" s="57"/>
      <c r="N376" s="57"/>
      <c r="O376" s="57"/>
      <c r="P376" s="57"/>
      <c r="Q376" s="57"/>
    </row>
    <row r="377" spans="13:17" ht="15.75" customHeight="1">
      <c r="M377" s="57"/>
      <c r="N377" s="57"/>
      <c r="O377" s="57"/>
      <c r="P377" s="57"/>
      <c r="Q377" s="57"/>
    </row>
    <row r="378" spans="13:17" ht="15.75" customHeight="1">
      <c r="M378" s="57"/>
      <c r="N378" s="57"/>
      <c r="O378" s="57"/>
      <c r="P378" s="57"/>
      <c r="Q378" s="57"/>
    </row>
    <row r="379" spans="13:17" ht="15.75" customHeight="1">
      <c r="M379" s="57"/>
      <c r="N379" s="57"/>
      <c r="O379" s="57"/>
      <c r="P379" s="57"/>
      <c r="Q379" s="57"/>
    </row>
    <row r="380" spans="13:17" ht="15.75" customHeight="1">
      <c r="M380" s="57"/>
      <c r="N380" s="57"/>
      <c r="O380" s="57"/>
      <c r="P380" s="57"/>
      <c r="Q380" s="57"/>
    </row>
    <row r="381" spans="13:17" ht="15.75" customHeight="1">
      <c r="M381" s="57"/>
      <c r="N381" s="57"/>
      <c r="O381" s="57"/>
      <c r="P381" s="57"/>
      <c r="Q381" s="57"/>
    </row>
    <row r="382" spans="13:17" ht="15.75" customHeight="1">
      <c r="M382" s="57"/>
      <c r="N382" s="57"/>
      <c r="O382" s="57"/>
      <c r="P382" s="57"/>
      <c r="Q382" s="57"/>
    </row>
    <row r="383" spans="13:17" ht="15.75" customHeight="1">
      <c r="M383" s="57"/>
      <c r="N383" s="57"/>
      <c r="O383" s="57"/>
      <c r="P383" s="57"/>
      <c r="Q383" s="57"/>
    </row>
    <row r="384" spans="13:17" ht="15.75" customHeight="1">
      <c r="M384" s="57"/>
      <c r="N384" s="57"/>
      <c r="O384" s="57"/>
      <c r="P384" s="57"/>
      <c r="Q384" s="57"/>
    </row>
    <row r="385" spans="13:17" ht="15.75" customHeight="1">
      <c r="M385" s="57"/>
      <c r="N385" s="57"/>
      <c r="O385" s="57"/>
      <c r="P385" s="57"/>
      <c r="Q385" s="57"/>
    </row>
    <row r="386" spans="13:17" ht="15.75" customHeight="1">
      <c r="M386" s="57"/>
      <c r="N386" s="57"/>
      <c r="O386" s="57"/>
      <c r="P386" s="57"/>
      <c r="Q386" s="57"/>
    </row>
    <row r="387" spans="13:17" ht="15.75" customHeight="1">
      <c r="M387" s="57"/>
      <c r="N387" s="57"/>
      <c r="O387" s="57"/>
      <c r="P387" s="57"/>
      <c r="Q387" s="57"/>
    </row>
    <row r="388" spans="13:17" ht="15.75" customHeight="1">
      <c r="M388" s="57"/>
      <c r="N388" s="57"/>
      <c r="O388" s="57"/>
      <c r="P388" s="57"/>
      <c r="Q388" s="57"/>
    </row>
    <row r="389" spans="13:17" ht="15.75" customHeight="1">
      <c r="M389" s="57"/>
      <c r="N389" s="57"/>
      <c r="O389" s="57"/>
      <c r="P389" s="57"/>
      <c r="Q389" s="57"/>
    </row>
    <row r="390" spans="13:17" ht="15.75" customHeight="1">
      <c r="M390" s="57"/>
      <c r="N390" s="57"/>
      <c r="O390" s="57"/>
      <c r="P390" s="57"/>
      <c r="Q390" s="57"/>
    </row>
    <row r="391" spans="13:17" ht="15.75" customHeight="1">
      <c r="M391" s="57"/>
      <c r="N391" s="57"/>
      <c r="O391" s="57"/>
      <c r="P391" s="57"/>
      <c r="Q391" s="57"/>
    </row>
    <row r="392" spans="13:17" ht="15.75" customHeight="1">
      <c r="M392" s="57"/>
      <c r="N392" s="57"/>
      <c r="O392" s="57"/>
      <c r="P392" s="57"/>
      <c r="Q392" s="57"/>
    </row>
    <row r="393" spans="13:17" ht="15.75" customHeight="1">
      <c r="M393" s="57"/>
      <c r="N393" s="57"/>
      <c r="O393" s="57"/>
      <c r="P393" s="57"/>
      <c r="Q393" s="57"/>
    </row>
    <row r="394" spans="13:17" ht="15.75" customHeight="1">
      <c r="M394" s="57"/>
      <c r="N394" s="57"/>
      <c r="O394" s="57"/>
      <c r="P394" s="57"/>
      <c r="Q394" s="57"/>
    </row>
    <row r="395" spans="13:17" ht="15.75" customHeight="1">
      <c r="M395" s="57"/>
      <c r="N395" s="57"/>
      <c r="O395" s="57"/>
      <c r="P395" s="57"/>
      <c r="Q395" s="57"/>
    </row>
    <row r="396" spans="13:17" ht="15.75" customHeight="1">
      <c r="M396" s="57"/>
      <c r="N396" s="57"/>
      <c r="O396" s="57"/>
      <c r="P396" s="57"/>
      <c r="Q396" s="57"/>
    </row>
    <row r="397" spans="13:17" ht="15.75" customHeight="1">
      <c r="M397" s="57"/>
      <c r="N397" s="57"/>
      <c r="O397" s="57"/>
      <c r="P397" s="57"/>
      <c r="Q397" s="57"/>
    </row>
    <row r="398" spans="13:17" ht="15.75" customHeight="1">
      <c r="M398" s="57"/>
      <c r="N398" s="57"/>
      <c r="O398" s="57"/>
      <c r="P398" s="57"/>
      <c r="Q398" s="57"/>
    </row>
    <row r="399" spans="13:17" ht="15.75" customHeight="1">
      <c r="M399" s="57"/>
      <c r="N399" s="57"/>
      <c r="O399" s="57"/>
      <c r="P399" s="57"/>
      <c r="Q399" s="57"/>
    </row>
    <row r="400" spans="13:17" ht="15.75" customHeight="1">
      <c r="M400" s="57"/>
      <c r="N400" s="57"/>
      <c r="O400" s="57"/>
      <c r="P400" s="57"/>
      <c r="Q400" s="57"/>
    </row>
    <row r="401" spans="13:17" ht="15.75" customHeight="1">
      <c r="M401" s="57"/>
      <c r="N401" s="57"/>
      <c r="O401" s="57"/>
      <c r="P401" s="57"/>
      <c r="Q401" s="57"/>
    </row>
    <row r="402" spans="13:17" ht="15.75" customHeight="1">
      <c r="M402" s="57"/>
      <c r="N402" s="57"/>
      <c r="O402" s="57"/>
      <c r="P402" s="57"/>
      <c r="Q402" s="57"/>
    </row>
    <row r="403" spans="13:17" ht="15.75" customHeight="1">
      <c r="M403" s="57"/>
      <c r="N403" s="57"/>
      <c r="O403" s="57"/>
      <c r="P403" s="57"/>
      <c r="Q403" s="57"/>
    </row>
    <row r="404" spans="13:17" ht="15.75" customHeight="1">
      <c r="M404" s="57"/>
      <c r="N404" s="57"/>
      <c r="O404" s="57"/>
      <c r="P404" s="57"/>
      <c r="Q404" s="57"/>
    </row>
    <row r="405" spans="13:17" ht="15.75" customHeight="1">
      <c r="M405" s="57"/>
      <c r="N405" s="57"/>
      <c r="O405" s="57"/>
      <c r="P405" s="57"/>
      <c r="Q405" s="57"/>
    </row>
    <row r="406" spans="13:17" ht="15.75" customHeight="1">
      <c r="M406" s="57"/>
      <c r="N406" s="57"/>
      <c r="O406" s="57"/>
      <c r="P406" s="57"/>
      <c r="Q406" s="57"/>
    </row>
    <row r="407" spans="13:17" ht="15.75" customHeight="1">
      <c r="M407" s="57"/>
      <c r="N407" s="57"/>
      <c r="O407" s="57"/>
      <c r="P407" s="57"/>
      <c r="Q407" s="57"/>
    </row>
    <row r="408" spans="13:17" ht="15.75" customHeight="1">
      <c r="M408" s="57"/>
      <c r="N408" s="57"/>
      <c r="O408" s="57"/>
      <c r="P408" s="57"/>
      <c r="Q408" s="57"/>
    </row>
    <row r="409" spans="13:17" ht="15.75" customHeight="1">
      <c r="M409" s="57"/>
      <c r="N409" s="57"/>
      <c r="O409" s="57"/>
      <c r="P409" s="57"/>
      <c r="Q409" s="57"/>
    </row>
    <row r="410" spans="13:17" ht="15.75" customHeight="1">
      <c r="M410" s="57"/>
      <c r="N410" s="57"/>
      <c r="O410" s="57"/>
      <c r="P410" s="57"/>
      <c r="Q410" s="57"/>
    </row>
    <row r="411" spans="13:17" ht="15.75" customHeight="1">
      <c r="M411" s="57"/>
      <c r="N411" s="57"/>
      <c r="O411" s="57"/>
      <c r="P411" s="57"/>
      <c r="Q411" s="57"/>
    </row>
    <row r="412" spans="13:17" ht="15.75" customHeight="1">
      <c r="M412" s="57"/>
      <c r="N412" s="57"/>
      <c r="O412" s="57"/>
      <c r="P412" s="57"/>
      <c r="Q412" s="57"/>
    </row>
    <row r="413" spans="13:17" ht="15.75" customHeight="1">
      <c r="M413" s="57"/>
      <c r="N413" s="57"/>
      <c r="O413" s="57"/>
      <c r="P413" s="57"/>
      <c r="Q413" s="57"/>
    </row>
    <row r="414" spans="13:17" ht="15.75" customHeight="1">
      <c r="M414" s="57"/>
      <c r="N414" s="57"/>
      <c r="O414" s="57"/>
      <c r="P414" s="57"/>
      <c r="Q414" s="57"/>
    </row>
    <row r="415" spans="13:17" ht="15.75" customHeight="1">
      <c r="M415" s="57"/>
      <c r="N415" s="57"/>
      <c r="O415" s="57"/>
      <c r="P415" s="57"/>
      <c r="Q415" s="57"/>
    </row>
    <row r="416" spans="13:17" ht="15.75" customHeight="1">
      <c r="M416" s="57"/>
      <c r="N416" s="57"/>
      <c r="O416" s="57"/>
      <c r="P416" s="57"/>
      <c r="Q416" s="57"/>
    </row>
    <row r="417" spans="13:17" ht="15.75" customHeight="1">
      <c r="M417" s="57"/>
      <c r="N417" s="57"/>
      <c r="O417" s="57"/>
      <c r="P417" s="57"/>
      <c r="Q417" s="57"/>
    </row>
    <row r="418" spans="13:17" ht="15.75" customHeight="1">
      <c r="M418" s="57"/>
      <c r="N418" s="57"/>
      <c r="O418" s="57"/>
      <c r="P418" s="57"/>
      <c r="Q418" s="57"/>
    </row>
    <row r="419" spans="13:17" ht="15.75" customHeight="1">
      <c r="M419" s="57"/>
      <c r="N419" s="57"/>
      <c r="O419" s="57"/>
      <c r="P419" s="57"/>
      <c r="Q419" s="57"/>
    </row>
    <row r="420" spans="13:17" ht="15.75" customHeight="1">
      <c r="M420" s="57"/>
      <c r="N420" s="57"/>
      <c r="O420" s="57"/>
      <c r="P420" s="57"/>
      <c r="Q420" s="57"/>
    </row>
    <row r="421" spans="13:17" ht="15.75" customHeight="1">
      <c r="M421" s="57"/>
      <c r="N421" s="57"/>
      <c r="O421" s="57"/>
      <c r="P421" s="57"/>
      <c r="Q421" s="57"/>
    </row>
    <row r="422" spans="13:17" ht="15.75" customHeight="1">
      <c r="M422" s="57"/>
      <c r="N422" s="57"/>
      <c r="O422" s="57"/>
      <c r="P422" s="57"/>
      <c r="Q422" s="57"/>
    </row>
    <row r="423" spans="13:17" ht="15.75" customHeight="1">
      <c r="M423" s="57"/>
      <c r="N423" s="57"/>
      <c r="O423" s="57"/>
      <c r="P423" s="57"/>
      <c r="Q423" s="57"/>
    </row>
    <row r="424" spans="13:17" ht="15.75" customHeight="1">
      <c r="M424" s="57"/>
      <c r="N424" s="57"/>
      <c r="O424" s="57"/>
      <c r="P424" s="57"/>
      <c r="Q424" s="57"/>
    </row>
    <row r="425" spans="13:17" ht="15.75" customHeight="1">
      <c r="M425" s="57"/>
      <c r="N425" s="57"/>
      <c r="O425" s="57"/>
      <c r="P425" s="57"/>
      <c r="Q425" s="57"/>
    </row>
    <row r="426" spans="13:17" ht="15.75" customHeight="1">
      <c r="M426" s="57"/>
      <c r="N426" s="57"/>
      <c r="O426" s="57"/>
      <c r="P426" s="57"/>
      <c r="Q426" s="57"/>
    </row>
    <row r="427" spans="13:17" ht="15.75" customHeight="1">
      <c r="M427" s="57"/>
      <c r="N427" s="57"/>
      <c r="O427" s="57"/>
      <c r="P427" s="57"/>
      <c r="Q427" s="57"/>
    </row>
    <row r="428" spans="13:17" ht="15.75" customHeight="1">
      <c r="M428" s="57"/>
      <c r="N428" s="57"/>
      <c r="O428" s="57"/>
      <c r="P428" s="57"/>
      <c r="Q428" s="57"/>
    </row>
    <row r="429" spans="13:17" ht="15.75" customHeight="1">
      <c r="M429" s="57"/>
      <c r="N429" s="57"/>
      <c r="O429" s="57"/>
      <c r="P429" s="57"/>
      <c r="Q429" s="57"/>
    </row>
    <row r="430" spans="13:17" ht="15.75" customHeight="1">
      <c r="M430" s="57"/>
      <c r="N430" s="57"/>
      <c r="O430" s="57"/>
      <c r="P430" s="57"/>
      <c r="Q430" s="57"/>
    </row>
    <row r="431" spans="13:17" ht="15.75" customHeight="1">
      <c r="M431" s="57"/>
      <c r="N431" s="57"/>
      <c r="O431" s="57"/>
      <c r="P431" s="57"/>
      <c r="Q431" s="57"/>
    </row>
    <row r="432" spans="13:17" ht="15.75" customHeight="1">
      <c r="M432" s="57"/>
      <c r="N432" s="57"/>
      <c r="O432" s="57"/>
      <c r="P432" s="57"/>
      <c r="Q432" s="57"/>
    </row>
    <row r="433" spans="13:17" ht="15.75" customHeight="1">
      <c r="M433" s="57"/>
      <c r="N433" s="57"/>
      <c r="O433" s="57"/>
      <c r="P433" s="57"/>
      <c r="Q433" s="57"/>
    </row>
    <row r="434" spans="13:17" ht="15.75" customHeight="1">
      <c r="M434" s="57"/>
      <c r="N434" s="57"/>
      <c r="O434" s="57"/>
      <c r="P434" s="57"/>
      <c r="Q434" s="57"/>
    </row>
    <row r="435" spans="13:17" ht="15.75" customHeight="1">
      <c r="M435" s="57"/>
      <c r="N435" s="57"/>
      <c r="O435" s="57"/>
      <c r="P435" s="57"/>
      <c r="Q435" s="57"/>
    </row>
    <row r="436" spans="13:17" ht="15.75" customHeight="1">
      <c r="M436" s="57"/>
      <c r="N436" s="57"/>
      <c r="O436" s="57"/>
      <c r="P436" s="57"/>
      <c r="Q436" s="57"/>
    </row>
    <row r="437" spans="13:17" ht="15.75" customHeight="1">
      <c r="M437" s="57"/>
      <c r="N437" s="57"/>
      <c r="O437" s="57"/>
      <c r="P437" s="57"/>
      <c r="Q437" s="57"/>
    </row>
    <row r="438" spans="13:17" ht="15.75" customHeight="1">
      <c r="M438" s="57"/>
      <c r="N438" s="57"/>
      <c r="O438" s="57"/>
      <c r="P438" s="57"/>
      <c r="Q438" s="57"/>
    </row>
    <row r="439" spans="13:17" ht="15.75" customHeight="1">
      <c r="M439" s="57"/>
      <c r="N439" s="57"/>
      <c r="O439" s="57"/>
      <c r="P439" s="57"/>
      <c r="Q439" s="57"/>
    </row>
    <row r="440" spans="13:17" ht="15.75" customHeight="1">
      <c r="M440" s="57"/>
      <c r="N440" s="57"/>
      <c r="O440" s="57"/>
      <c r="P440" s="57"/>
      <c r="Q440" s="57"/>
    </row>
    <row r="441" spans="13:17" ht="15.75" customHeight="1">
      <c r="M441" s="57"/>
      <c r="N441" s="57"/>
      <c r="O441" s="57"/>
      <c r="P441" s="57"/>
      <c r="Q441" s="57"/>
    </row>
    <row r="442" spans="13:17" ht="15.75" customHeight="1">
      <c r="M442" s="57"/>
      <c r="N442" s="57"/>
      <c r="O442" s="57"/>
      <c r="P442" s="57"/>
      <c r="Q442" s="57"/>
    </row>
    <row r="443" spans="13:17" ht="15.75" customHeight="1">
      <c r="M443" s="57"/>
      <c r="N443" s="57"/>
      <c r="O443" s="57"/>
      <c r="P443" s="57"/>
      <c r="Q443" s="57"/>
    </row>
    <row r="444" spans="13:17" ht="15.75" customHeight="1">
      <c r="M444" s="57"/>
      <c r="N444" s="57"/>
      <c r="O444" s="57"/>
      <c r="P444" s="57"/>
      <c r="Q444" s="57"/>
    </row>
    <row r="445" spans="13:17" ht="15.75" customHeight="1">
      <c r="M445" s="57"/>
      <c r="N445" s="57"/>
      <c r="O445" s="57"/>
      <c r="P445" s="57"/>
      <c r="Q445" s="57"/>
    </row>
    <row r="446" spans="13:17" ht="15.75" customHeight="1">
      <c r="M446" s="57"/>
      <c r="N446" s="57"/>
      <c r="O446" s="57"/>
      <c r="P446" s="57"/>
      <c r="Q446" s="57"/>
    </row>
    <row r="447" spans="13:17" ht="15.75" customHeight="1">
      <c r="M447" s="57"/>
      <c r="N447" s="57"/>
      <c r="O447" s="57"/>
      <c r="P447" s="57"/>
      <c r="Q447" s="57"/>
    </row>
    <row r="448" spans="13:17" ht="15.75" customHeight="1">
      <c r="M448" s="57"/>
      <c r="N448" s="57"/>
      <c r="O448" s="57"/>
      <c r="P448" s="57"/>
      <c r="Q448" s="57"/>
    </row>
    <row r="449" spans="13:17" ht="15.75" customHeight="1">
      <c r="M449" s="57"/>
      <c r="N449" s="57"/>
      <c r="O449" s="57"/>
      <c r="P449" s="57"/>
      <c r="Q449" s="57"/>
    </row>
    <row r="450" spans="13:17" ht="15.75" customHeight="1">
      <c r="M450" s="57"/>
      <c r="N450" s="57"/>
      <c r="O450" s="57"/>
      <c r="P450" s="57"/>
      <c r="Q450" s="57"/>
    </row>
    <row r="451" spans="13:17" ht="15.75" customHeight="1">
      <c r="M451" s="57"/>
      <c r="N451" s="57"/>
      <c r="O451" s="57"/>
      <c r="P451" s="57"/>
      <c r="Q451" s="57"/>
    </row>
    <row r="452" spans="13:17" ht="15.75" customHeight="1">
      <c r="M452" s="57"/>
      <c r="N452" s="57"/>
      <c r="O452" s="57"/>
      <c r="P452" s="57"/>
      <c r="Q452" s="57"/>
    </row>
    <row r="453" spans="13:17" ht="15.75" customHeight="1">
      <c r="M453" s="57"/>
      <c r="N453" s="57"/>
      <c r="O453" s="57"/>
      <c r="P453" s="57"/>
      <c r="Q453" s="57"/>
    </row>
    <row r="454" spans="13:17" ht="15.75" customHeight="1">
      <c r="M454" s="57"/>
      <c r="N454" s="57"/>
      <c r="O454" s="57"/>
      <c r="P454" s="57"/>
      <c r="Q454" s="57"/>
    </row>
    <row r="455" spans="13:17" ht="15.75" customHeight="1">
      <c r="M455" s="57"/>
      <c r="N455" s="57"/>
      <c r="O455" s="57"/>
      <c r="P455" s="57"/>
      <c r="Q455" s="57"/>
    </row>
    <row r="456" spans="13:17" ht="15.75" customHeight="1">
      <c r="M456" s="57"/>
      <c r="N456" s="57"/>
      <c r="O456" s="57"/>
      <c r="P456" s="57"/>
      <c r="Q456" s="57"/>
    </row>
    <row r="457" spans="13:17" ht="15.75" customHeight="1">
      <c r="M457" s="57"/>
      <c r="N457" s="57"/>
      <c r="O457" s="57"/>
      <c r="P457" s="57"/>
      <c r="Q457" s="57"/>
    </row>
    <row r="458" spans="13:17" ht="15.75" customHeight="1">
      <c r="M458" s="57"/>
      <c r="N458" s="57"/>
      <c r="O458" s="57"/>
      <c r="P458" s="57"/>
      <c r="Q458" s="57"/>
    </row>
    <row r="459" spans="13:17" ht="15.75" customHeight="1">
      <c r="M459" s="57"/>
      <c r="N459" s="57"/>
      <c r="O459" s="57"/>
      <c r="P459" s="57"/>
      <c r="Q459" s="57"/>
    </row>
    <row r="460" spans="13:17" ht="15.75" customHeight="1">
      <c r="M460" s="57"/>
      <c r="N460" s="57"/>
      <c r="O460" s="57"/>
      <c r="P460" s="57"/>
      <c r="Q460" s="57"/>
    </row>
    <row r="461" spans="13:17" ht="15.75" customHeight="1">
      <c r="M461" s="57"/>
      <c r="N461" s="57"/>
      <c r="O461" s="57"/>
      <c r="P461" s="57"/>
      <c r="Q461" s="57"/>
    </row>
    <row r="462" spans="13:17" ht="15.75" customHeight="1">
      <c r="M462" s="57"/>
      <c r="N462" s="57"/>
      <c r="O462" s="57"/>
      <c r="P462" s="57"/>
      <c r="Q462" s="57"/>
    </row>
    <row r="463" spans="13:17" ht="15.75" customHeight="1">
      <c r="M463" s="57"/>
      <c r="N463" s="57"/>
      <c r="O463" s="57"/>
      <c r="P463" s="57"/>
      <c r="Q463" s="57"/>
    </row>
    <row r="464" spans="13:17" ht="15.75" customHeight="1">
      <c r="M464" s="57"/>
      <c r="N464" s="57"/>
      <c r="O464" s="57"/>
      <c r="P464" s="57"/>
      <c r="Q464" s="57"/>
    </row>
    <row r="465" spans="13:17" ht="15.75" customHeight="1">
      <c r="M465" s="57"/>
      <c r="N465" s="57"/>
      <c r="O465" s="57"/>
      <c r="P465" s="57"/>
      <c r="Q465" s="57"/>
    </row>
    <row r="466" spans="13:17" ht="15.75" customHeight="1">
      <c r="M466" s="57"/>
      <c r="N466" s="57"/>
      <c r="O466" s="57"/>
      <c r="P466" s="57"/>
      <c r="Q466" s="57"/>
    </row>
    <row r="467" spans="13:17" ht="15.75" customHeight="1">
      <c r="M467" s="57"/>
      <c r="N467" s="57"/>
      <c r="O467" s="57"/>
      <c r="P467" s="57"/>
      <c r="Q467" s="57"/>
    </row>
    <row r="468" spans="13:17" ht="15.75" customHeight="1">
      <c r="M468" s="57"/>
      <c r="N468" s="57"/>
      <c r="O468" s="57"/>
      <c r="P468" s="57"/>
      <c r="Q468" s="57"/>
    </row>
    <row r="469" spans="13:17" ht="15.75" customHeight="1">
      <c r="M469" s="57"/>
      <c r="N469" s="57"/>
      <c r="O469" s="57"/>
      <c r="P469" s="57"/>
      <c r="Q469" s="57"/>
    </row>
    <row r="470" spans="13:17" ht="15.75" customHeight="1">
      <c r="M470" s="57"/>
      <c r="N470" s="57"/>
      <c r="O470" s="57"/>
      <c r="P470" s="57"/>
      <c r="Q470" s="57"/>
    </row>
    <row r="471" spans="13:17" ht="15.75" customHeight="1">
      <c r="M471" s="57"/>
      <c r="N471" s="57"/>
      <c r="O471" s="57"/>
      <c r="P471" s="57"/>
      <c r="Q471" s="57"/>
    </row>
    <row r="472" spans="13:17" ht="15.75" customHeight="1">
      <c r="M472" s="57"/>
      <c r="N472" s="57"/>
      <c r="O472" s="57"/>
      <c r="P472" s="57"/>
      <c r="Q472" s="57"/>
    </row>
    <row r="473" spans="13:17" ht="15.75" customHeight="1">
      <c r="M473" s="57"/>
      <c r="N473" s="57"/>
      <c r="O473" s="57"/>
      <c r="P473" s="57"/>
      <c r="Q473" s="57"/>
    </row>
    <row r="474" spans="13:17" ht="15.75" customHeight="1">
      <c r="M474" s="57"/>
      <c r="N474" s="57"/>
      <c r="O474" s="57"/>
      <c r="P474" s="57"/>
      <c r="Q474" s="57"/>
    </row>
    <row r="475" spans="13:17" ht="15.75" customHeight="1">
      <c r="M475" s="57"/>
      <c r="N475" s="57"/>
      <c r="O475" s="57"/>
      <c r="P475" s="57"/>
      <c r="Q475" s="57"/>
    </row>
    <row r="476" spans="13:17" ht="15.75" customHeight="1">
      <c r="M476" s="57"/>
      <c r="N476" s="57"/>
      <c r="O476" s="57"/>
      <c r="P476" s="57"/>
      <c r="Q476" s="57"/>
    </row>
    <row r="477" spans="13:17" ht="15.75" customHeight="1">
      <c r="M477" s="57"/>
      <c r="N477" s="57"/>
      <c r="O477" s="57"/>
      <c r="P477" s="57"/>
      <c r="Q477" s="57"/>
    </row>
    <row r="478" spans="13:17" ht="15.75" customHeight="1">
      <c r="M478" s="57"/>
      <c r="N478" s="57"/>
      <c r="O478" s="57"/>
      <c r="P478" s="57"/>
      <c r="Q478" s="57"/>
    </row>
    <row r="479" spans="13:17" ht="15.75" customHeight="1">
      <c r="M479" s="57"/>
      <c r="N479" s="57"/>
      <c r="O479" s="57"/>
      <c r="P479" s="57"/>
      <c r="Q479" s="57"/>
    </row>
    <row r="480" spans="13:17" ht="15.75" customHeight="1">
      <c r="M480" s="57"/>
      <c r="N480" s="57"/>
      <c r="O480" s="57"/>
      <c r="P480" s="57"/>
      <c r="Q480" s="57"/>
    </row>
    <row r="481" spans="13:17" ht="15.75" customHeight="1">
      <c r="M481" s="57"/>
      <c r="N481" s="57"/>
      <c r="O481" s="57"/>
      <c r="P481" s="57"/>
      <c r="Q481" s="57"/>
    </row>
    <row r="482" spans="13:17" ht="15.75" customHeight="1">
      <c r="M482" s="57"/>
      <c r="N482" s="57"/>
      <c r="O482" s="57"/>
      <c r="P482" s="57"/>
      <c r="Q482" s="57"/>
    </row>
    <row r="483" spans="13:17" ht="15.75" customHeight="1">
      <c r="M483" s="57"/>
      <c r="N483" s="57"/>
      <c r="O483" s="57"/>
      <c r="P483" s="57"/>
      <c r="Q483" s="57"/>
    </row>
    <row r="484" spans="13:17" ht="15.75" customHeight="1">
      <c r="M484" s="57"/>
      <c r="N484" s="57"/>
      <c r="O484" s="57"/>
      <c r="P484" s="57"/>
      <c r="Q484" s="57"/>
    </row>
    <row r="485" spans="13:17" ht="15.75" customHeight="1">
      <c r="M485" s="57"/>
      <c r="N485" s="57"/>
      <c r="O485" s="57"/>
      <c r="P485" s="57"/>
      <c r="Q485" s="57"/>
    </row>
    <row r="486" spans="13:17" ht="15.75" customHeight="1">
      <c r="M486" s="57"/>
      <c r="N486" s="57"/>
      <c r="O486" s="57"/>
      <c r="P486" s="57"/>
      <c r="Q486" s="57"/>
    </row>
    <row r="487" spans="13:17" ht="15.75" customHeight="1">
      <c r="M487" s="57"/>
      <c r="N487" s="57"/>
      <c r="O487" s="57"/>
      <c r="P487" s="57"/>
      <c r="Q487" s="57"/>
    </row>
    <row r="488" spans="13:17" ht="15.75" customHeight="1">
      <c r="M488" s="57"/>
      <c r="N488" s="57"/>
      <c r="O488" s="57"/>
      <c r="P488" s="57"/>
      <c r="Q488" s="57"/>
    </row>
    <row r="489" spans="13:17" ht="15.75" customHeight="1">
      <c r="M489" s="57"/>
      <c r="N489" s="57"/>
      <c r="O489" s="57"/>
      <c r="P489" s="57"/>
      <c r="Q489" s="57"/>
    </row>
    <row r="490" spans="13:17" ht="15.75" customHeight="1">
      <c r="M490" s="57"/>
      <c r="N490" s="57"/>
      <c r="O490" s="57"/>
      <c r="P490" s="57"/>
      <c r="Q490" s="57"/>
    </row>
    <row r="491" spans="13:17" ht="15.75" customHeight="1">
      <c r="M491" s="57"/>
      <c r="N491" s="57"/>
      <c r="O491" s="57"/>
      <c r="P491" s="57"/>
      <c r="Q491" s="57"/>
    </row>
    <row r="492" spans="13:17" ht="15.75" customHeight="1">
      <c r="M492" s="57"/>
      <c r="N492" s="57"/>
      <c r="O492" s="57"/>
      <c r="P492" s="57"/>
      <c r="Q492" s="57"/>
    </row>
    <row r="493" spans="13:17" ht="15.75" customHeight="1">
      <c r="M493" s="57"/>
      <c r="N493" s="57"/>
      <c r="O493" s="57"/>
      <c r="P493" s="57"/>
      <c r="Q493" s="57"/>
    </row>
    <row r="494" spans="13:17" ht="15.75" customHeight="1">
      <c r="M494" s="57"/>
      <c r="N494" s="57"/>
      <c r="O494" s="57"/>
      <c r="P494" s="57"/>
      <c r="Q494" s="57"/>
    </row>
    <row r="495" spans="13:17" ht="15.75" customHeight="1">
      <c r="M495" s="57"/>
      <c r="N495" s="57"/>
      <c r="O495" s="57"/>
      <c r="P495" s="57"/>
      <c r="Q495" s="57"/>
    </row>
    <row r="496" spans="13:17" ht="15.75" customHeight="1">
      <c r="M496" s="57"/>
      <c r="N496" s="57"/>
      <c r="O496" s="57"/>
      <c r="P496" s="57"/>
      <c r="Q496" s="57"/>
    </row>
    <row r="497" spans="13:17" ht="15.75" customHeight="1">
      <c r="M497" s="57"/>
      <c r="N497" s="57"/>
      <c r="O497" s="57"/>
      <c r="P497" s="57"/>
      <c r="Q497" s="57"/>
    </row>
    <row r="498" spans="13:17" ht="15.75" customHeight="1">
      <c r="M498" s="57"/>
      <c r="N498" s="57"/>
      <c r="O498" s="57"/>
      <c r="P498" s="57"/>
      <c r="Q498" s="57"/>
    </row>
    <row r="499" spans="13:17" ht="15.75" customHeight="1">
      <c r="M499" s="57"/>
      <c r="N499" s="57"/>
      <c r="O499" s="57"/>
      <c r="P499" s="57"/>
      <c r="Q499" s="57"/>
    </row>
    <row r="500" spans="13:17" ht="15.75" customHeight="1">
      <c r="M500" s="57"/>
      <c r="N500" s="57"/>
      <c r="O500" s="57"/>
      <c r="P500" s="57"/>
      <c r="Q500" s="57"/>
    </row>
    <row r="501" spans="13:17" ht="15.75" customHeight="1">
      <c r="M501" s="57"/>
      <c r="N501" s="57"/>
      <c r="O501" s="57"/>
      <c r="P501" s="57"/>
      <c r="Q501" s="57"/>
    </row>
    <row r="502" spans="13:17" ht="15.75" customHeight="1">
      <c r="M502" s="57"/>
      <c r="N502" s="57"/>
      <c r="O502" s="57"/>
      <c r="P502" s="57"/>
      <c r="Q502" s="57"/>
    </row>
    <row r="503" spans="13:17" ht="15.75" customHeight="1">
      <c r="M503" s="57"/>
      <c r="N503" s="57"/>
      <c r="O503" s="57"/>
      <c r="P503" s="57"/>
      <c r="Q503" s="57"/>
    </row>
    <row r="504" spans="13:17" ht="15.75" customHeight="1">
      <c r="M504" s="57"/>
      <c r="N504" s="57"/>
      <c r="O504" s="57"/>
      <c r="P504" s="57"/>
      <c r="Q504" s="57"/>
    </row>
    <row r="505" spans="13:17" ht="15.75" customHeight="1">
      <c r="M505" s="57"/>
      <c r="N505" s="57"/>
      <c r="O505" s="57"/>
      <c r="P505" s="57"/>
      <c r="Q505" s="57"/>
    </row>
    <row r="506" spans="13:17" ht="15.75" customHeight="1">
      <c r="M506" s="57"/>
      <c r="N506" s="57"/>
      <c r="O506" s="57"/>
      <c r="P506" s="57"/>
      <c r="Q506" s="57"/>
    </row>
    <row r="507" spans="13:17" ht="15.75" customHeight="1">
      <c r="M507" s="57"/>
      <c r="N507" s="57"/>
      <c r="O507" s="57"/>
      <c r="P507" s="57"/>
      <c r="Q507" s="57"/>
    </row>
    <row r="508" spans="13:17" ht="15.75" customHeight="1">
      <c r="M508" s="57"/>
      <c r="N508" s="57"/>
      <c r="O508" s="57"/>
      <c r="P508" s="57"/>
      <c r="Q508" s="57"/>
    </row>
    <row r="509" spans="13:17" ht="15.75" customHeight="1">
      <c r="M509" s="57"/>
      <c r="N509" s="57"/>
      <c r="O509" s="57"/>
      <c r="P509" s="57"/>
      <c r="Q509" s="57"/>
    </row>
    <row r="510" spans="13:17" ht="15.75" customHeight="1">
      <c r="M510" s="57"/>
      <c r="N510" s="57"/>
      <c r="O510" s="57"/>
      <c r="P510" s="57"/>
      <c r="Q510" s="57"/>
    </row>
    <row r="511" spans="13:17" ht="15.75" customHeight="1">
      <c r="M511" s="57"/>
      <c r="N511" s="57"/>
      <c r="O511" s="57"/>
      <c r="P511" s="57"/>
      <c r="Q511" s="57"/>
    </row>
    <row r="512" spans="13:17" ht="15.75" customHeight="1">
      <c r="M512" s="57"/>
      <c r="N512" s="57"/>
      <c r="O512" s="57"/>
      <c r="P512" s="57"/>
      <c r="Q512" s="57"/>
    </row>
    <row r="513" spans="13:17" ht="15.75" customHeight="1">
      <c r="M513" s="57"/>
      <c r="N513" s="57"/>
      <c r="O513" s="57"/>
      <c r="P513" s="57"/>
      <c r="Q513" s="57"/>
    </row>
    <row r="514" spans="13:17" ht="15.75" customHeight="1">
      <c r="M514" s="57"/>
      <c r="N514" s="57"/>
      <c r="O514" s="57"/>
      <c r="P514" s="57"/>
      <c r="Q514" s="57"/>
    </row>
    <row r="515" spans="13:17" ht="15.75" customHeight="1">
      <c r="M515" s="57"/>
      <c r="N515" s="57"/>
      <c r="O515" s="57"/>
      <c r="P515" s="57"/>
      <c r="Q515" s="57"/>
    </row>
    <row r="516" spans="13:17" ht="15.75" customHeight="1">
      <c r="M516" s="57"/>
      <c r="N516" s="57"/>
      <c r="O516" s="57"/>
      <c r="P516" s="57"/>
      <c r="Q516" s="57"/>
    </row>
    <row r="517" spans="13:17" ht="15.75" customHeight="1">
      <c r="M517" s="57"/>
      <c r="N517" s="57"/>
      <c r="O517" s="57"/>
      <c r="P517" s="57"/>
      <c r="Q517" s="57"/>
    </row>
    <row r="518" spans="13:17" ht="15.75" customHeight="1">
      <c r="M518" s="57"/>
      <c r="N518" s="57"/>
      <c r="O518" s="57"/>
      <c r="P518" s="57"/>
      <c r="Q518" s="57"/>
    </row>
    <row r="519" spans="13:17" ht="15.75" customHeight="1">
      <c r="M519" s="57"/>
      <c r="N519" s="57"/>
      <c r="O519" s="57"/>
      <c r="P519" s="57"/>
      <c r="Q519" s="57"/>
    </row>
    <row r="520" spans="13:17" ht="15.75" customHeight="1">
      <c r="M520" s="57"/>
      <c r="N520" s="57"/>
      <c r="O520" s="57"/>
      <c r="P520" s="57"/>
      <c r="Q520" s="57"/>
    </row>
    <row r="521" spans="13:17" ht="15.75" customHeight="1">
      <c r="M521" s="57"/>
      <c r="N521" s="57"/>
      <c r="O521" s="57"/>
      <c r="P521" s="57"/>
      <c r="Q521" s="57"/>
    </row>
    <row r="522" spans="13:17" ht="15.75" customHeight="1">
      <c r="M522" s="57"/>
      <c r="N522" s="57"/>
      <c r="O522" s="57"/>
      <c r="P522" s="57"/>
      <c r="Q522" s="57"/>
    </row>
    <row r="523" spans="13:17" ht="15.75" customHeight="1">
      <c r="M523" s="57"/>
      <c r="N523" s="57"/>
      <c r="O523" s="57"/>
      <c r="P523" s="57"/>
      <c r="Q523" s="57"/>
    </row>
    <row r="524" spans="13:17" ht="15.75" customHeight="1">
      <c r="M524" s="57"/>
      <c r="N524" s="57"/>
      <c r="O524" s="57"/>
      <c r="P524" s="57"/>
      <c r="Q524" s="57"/>
    </row>
    <row r="525" spans="13:17" ht="15.75" customHeight="1">
      <c r="M525" s="57"/>
      <c r="N525" s="57"/>
      <c r="O525" s="57"/>
      <c r="P525" s="57"/>
      <c r="Q525" s="57"/>
    </row>
    <row r="526" spans="13:17" ht="15.75" customHeight="1">
      <c r="M526" s="57"/>
      <c r="N526" s="57"/>
      <c r="O526" s="57"/>
      <c r="P526" s="57"/>
      <c r="Q526" s="57"/>
    </row>
    <row r="527" spans="13:17" ht="15.75" customHeight="1">
      <c r="M527" s="57"/>
      <c r="N527" s="57"/>
      <c r="O527" s="57"/>
      <c r="P527" s="57"/>
      <c r="Q527" s="57"/>
    </row>
    <row r="528" spans="13:17" ht="15.75" customHeight="1">
      <c r="M528" s="57"/>
      <c r="N528" s="57"/>
      <c r="O528" s="57"/>
      <c r="P528" s="57"/>
      <c r="Q528" s="57"/>
    </row>
    <row r="529" spans="13:17" ht="15.75" customHeight="1">
      <c r="M529" s="57"/>
      <c r="N529" s="57"/>
      <c r="O529" s="57"/>
      <c r="P529" s="57"/>
      <c r="Q529" s="57"/>
    </row>
    <row r="530" spans="13:17" ht="15.75" customHeight="1">
      <c r="M530" s="57"/>
      <c r="N530" s="57"/>
      <c r="O530" s="57"/>
      <c r="P530" s="57"/>
      <c r="Q530" s="57"/>
    </row>
    <row r="531" spans="13:17" ht="15.75" customHeight="1">
      <c r="M531" s="57"/>
      <c r="N531" s="57"/>
      <c r="O531" s="57"/>
      <c r="P531" s="57"/>
      <c r="Q531" s="57"/>
    </row>
    <row r="532" spans="13:17" ht="15.75" customHeight="1">
      <c r="M532" s="57"/>
      <c r="N532" s="57"/>
      <c r="O532" s="57"/>
      <c r="P532" s="57"/>
      <c r="Q532" s="57"/>
    </row>
    <row r="533" spans="13:17" ht="15.75" customHeight="1">
      <c r="M533" s="57"/>
      <c r="N533" s="57"/>
      <c r="O533" s="57"/>
      <c r="P533" s="57"/>
      <c r="Q533" s="57"/>
    </row>
    <row r="534" spans="13:17" ht="15.75" customHeight="1">
      <c r="M534" s="57"/>
      <c r="N534" s="57"/>
      <c r="O534" s="57"/>
      <c r="P534" s="57"/>
      <c r="Q534" s="57"/>
    </row>
    <row r="535" spans="13:17" ht="15.75" customHeight="1">
      <c r="M535" s="57"/>
      <c r="N535" s="57"/>
      <c r="O535" s="57"/>
      <c r="P535" s="57"/>
      <c r="Q535" s="57"/>
    </row>
    <row r="536" spans="13:17" ht="15.75" customHeight="1">
      <c r="M536" s="57"/>
      <c r="N536" s="57"/>
      <c r="O536" s="57"/>
      <c r="P536" s="57"/>
      <c r="Q536" s="57"/>
    </row>
    <row r="537" spans="13:17" ht="15.75" customHeight="1">
      <c r="M537" s="57"/>
      <c r="N537" s="57"/>
      <c r="O537" s="57"/>
      <c r="P537" s="57"/>
      <c r="Q537" s="57"/>
    </row>
    <row r="538" spans="13:17" ht="15.75" customHeight="1">
      <c r="M538" s="57"/>
      <c r="N538" s="57"/>
      <c r="O538" s="57"/>
      <c r="P538" s="57"/>
      <c r="Q538" s="57"/>
    </row>
    <row r="539" spans="13:17" ht="15.75" customHeight="1">
      <c r="M539" s="57"/>
      <c r="N539" s="57"/>
      <c r="O539" s="57"/>
      <c r="P539" s="57"/>
      <c r="Q539" s="57"/>
    </row>
    <row r="540" spans="13:17" ht="15.75" customHeight="1">
      <c r="M540" s="57"/>
      <c r="N540" s="57"/>
      <c r="O540" s="57"/>
      <c r="P540" s="57"/>
      <c r="Q540" s="57"/>
    </row>
    <row r="541" spans="13:17" ht="15.75" customHeight="1">
      <c r="M541" s="57"/>
      <c r="N541" s="57"/>
      <c r="O541" s="57"/>
      <c r="P541" s="57"/>
      <c r="Q541" s="57"/>
    </row>
    <row r="542" spans="13:17" ht="15.75" customHeight="1">
      <c r="M542" s="57"/>
      <c r="N542" s="57"/>
      <c r="O542" s="57"/>
      <c r="P542" s="57"/>
      <c r="Q542" s="57"/>
    </row>
    <row r="543" spans="13:17" ht="15.75" customHeight="1">
      <c r="M543" s="57"/>
      <c r="N543" s="57"/>
      <c r="O543" s="57"/>
      <c r="P543" s="57"/>
      <c r="Q543" s="57"/>
    </row>
    <row r="544" spans="13:17" ht="15.75" customHeight="1">
      <c r="M544" s="57"/>
      <c r="N544" s="57"/>
      <c r="O544" s="57"/>
      <c r="P544" s="57"/>
      <c r="Q544" s="57"/>
    </row>
    <row r="545" spans="13:17" ht="15.75" customHeight="1">
      <c r="M545" s="57"/>
      <c r="N545" s="57"/>
      <c r="O545" s="57"/>
      <c r="P545" s="57"/>
      <c r="Q545" s="57"/>
    </row>
    <row r="546" spans="13:17" ht="15.75" customHeight="1">
      <c r="M546" s="57"/>
      <c r="N546" s="57"/>
      <c r="O546" s="57"/>
      <c r="P546" s="57"/>
      <c r="Q546" s="57"/>
    </row>
    <row r="547" spans="13:17" ht="15.75" customHeight="1">
      <c r="M547" s="57"/>
      <c r="N547" s="57"/>
      <c r="O547" s="57"/>
      <c r="P547" s="57"/>
      <c r="Q547" s="57"/>
    </row>
    <row r="548" spans="13:17" ht="15.75" customHeight="1">
      <c r="M548" s="57"/>
      <c r="N548" s="57"/>
      <c r="O548" s="57"/>
      <c r="P548" s="57"/>
      <c r="Q548" s="57"/>
    </row>
    <row r="549" spans="13:17" ht="15.75" customHeight="1">
      <c r="M549" s="57"/>
      <c r="N549" s="57"/>
      <c r="O549" s="57"/>
      <c r="P549" s="57"/>
      <c r="Q549" s="57"/>
    </row>
    <row r="550" spans="13:17" ht="15.75" customHeight="1">
      <c r="M550" s="57"/>
      <c r="N550" s="57"/>
      <c r="O550" s="57"/>
      <c r="P550" s="57"/>
      <c r="Q550" s="57"/>
    </row>
    <row r="551" spans="13:17" ht="15.75" customHeight="1">
      <c r="M551" s="57"/>
      <c r="N551" s="57"/>
      <c r="O551" s="57"/>
      <c r="P551" s="57"/>
      <c r="Q551" s="57"/>
    </row>
    <row r="552" spans="13:17" ht="15.75" customHeight="1">
      <c r="M552" s="57"/>
      <c r="N552" s="57"/>
      <c r="O552" s="57"/>
      <c r="P552" s="57"/>
      <c r="Q552" s="57"/>
    </row>
    <row r="553" spans="13:17" ht="15.75" customHeight="1">
      <c r="M553" s="57"/>
      <c r="N553" s="57"/>
      <c r="O553" s="57"/>
      <c r="P553" s="57"/>
      <c r="Q553" s="57"/>
    </row>
    <row r="554" spans="13:17" ht="15.75" customHeight="1">
      <c r="M554" s="57"/>
      <c r="N554" s="57"/>
      <c r="O554" s="57"/>
      <c r="P554" s="57"/>
      <c r="Q554" s="57"/>
    </row>
    <row r="555" spans="13:17" ht="15.75" customHeight="1">
      <c r="M555" s="57"/>
      <c r="N555" s="57"/>
      <c r="O555" s="57"/>
      <c r="P555" s="57"/>
      <c r="Q555" s="57"/>
    </row>
    <row r="556" spans="13:17" ht="15.75" customHeight="1">
      <c r="M556" s="57"/>
      <c r="N556" s="57"/>
      <c r="O556" s="57"/>
      <c r="P556" s="57"/>
      <c r="Q556" s="57"/>
    </row>
    <row r="557" spans="13:17" ht="15.75" customHeight="1">
      <c r="M557" s="57"/>
      <c r="N557" s="57"/>
      <c r="O557" s="57"/>
      <c r="P557" s="57"/>
      <c r="Q557" s="57"/>
    </row>
    <row r="558" spans="13:17" ht="15.75" customHeight="1">
      <c r="M558" s="57"/>
      <c r="N558" s="57"/>
      <c r="O558" s="57"/>
      <c r="P558" s="57"/>
      <c r="Q558" s="57"/>
    </row>
    <row r="559" spans="13:17" ht="15.75" customHeight="1">
      <c r="M559" s="57"/>
      <c r="N559" s="57"/>
      <c r="O559" s="57"/>
      <c r="P559" s="57"/>
      <c r="Q559" s="57"/>
    </row>
    <row r="560" spans="13:17" ht="15.75" customHeight="1">
      <c r="M560" s="57"/>
      <c r="N560" s="57"/>
      <c r="O560" s="57"/>
      <c r="P560" s="57"/>
      <c r="Q560" s="57"/>
    </row>
    <row r="561" spans="13:17" ht="15.75" customHeight="1">
      <c r="M561" s="57"/>
      <c r="N561" s="57"/>
      <c r="O561" s="57"/>
      <c r="P561" s="57"/>
      <c r="Q561" s="57"/>
    </row>
    <row r="562" spans="13:17" ht="15.75" customHeight="1">
      <c r="M562" s="57"/>
      <c r="N562" s="57"/>
      <c r="O562" s="57"/>
      <c r="P562" s="57"/>
      <c r="Q562" s="57"/>
    </row>
    <row r="563" spans="13:17" ht="15.75" customHeight="1">
      <c r="M563" s="57"/>
      <c r="N563" s="57"/>
      <c r="O563" s="57"/>
      <c r="P563" s="57"/>
      <c r="Q563" s="57"/>
    </row>
    <row r="564" spans="13:17" ht="15.75" customHeight="1">
      <c r="M564" s="57"/>
      <c r="N564" s="57"/>
      <c r="O564" s="57"/>
      <c r="P564" s="57"/>
      <c r="Q564" s="57"/>
    </row>
    <row r="565" spans="13:17" ht="15.75" customHeight="1">
      <c r="M565" s="57"/>
      <c r="N565" s="57"/>
      <c r="O565" s="57"/>
      <c r="P565" s="57"/>
      <c r="Q565" s="57"/>
    </row>
    <row r="566" spans="13:17" ht="15.75" customHeight="1">
      <c r="M566" s="57"/>
      <c r="N566" s="57"/>
      <c r="O566" s="57"/>
      <c r="P566" s="57"/>
      <c r="Q566" s="57"/>
    </row>
    <row r="567" spans="13:17" ht="15.75" customHeight="1">
      <c r="M567" s="57"/>
      <c r="N567" s="57"/>
      <c r="O567" s="57"/>
      <c r="P567" s="57"/>
      <c r="Q567" s="57"/>
    </row>
    <row r="568" spans="13:17" ht="15.75" customHeight="1">
      <c r="M568" s="57"/>
      <c r="N568" s="57"/>
      <c r="O568" s="57"/>
      <c r="P568" s="57"/>
      <c r="Q568" s="57"/>
    </row>
    <row r="569" spans="13:17" ht="15.75" customHeight="1">
      <c r="M569" s="57"/>
      <c r="N569" s="57"/>
      <c r="O569" s="57"/>
      <c r="P569" s="57"/>
      <c r="Q569" s="57"/>
    </row>
    <row r="570" spans="13:17" ht="15.75" customHeight="1">
      <c r="M570" s="57"/>
      <c r="N570" s="57"/>
      <c r="O570" s="57"/>
      <c r="P570" s="57"/>
      <c r="Q570" s="57"/>
    </row>
    <row r="571" spans="13:17" ht="15.75" customHeight="1">
      <c r="M571" s="57"/>
      <c r="N571" s="57"/>
      <c r="O571" s="57"/>
      <c r="P571" s="57"/>
      <c r="Q571" s="57"/>
    </row>
    <row r="572" spans="13:17" ht="15.75" customHeight="1">
      <c r="M572" s="57"/>
      <c r="N572" s="57"/>
      <c r="O572" s="57"/>
      <c r="P572" s="57"/>
      <c r="Q572" s="57"/>
    </row>
    <row r="573" spans="13:17" ht="15.75" customHeight="1">
      <c r="M573" s="57"/>
      <c r="N573" s="57"/>
      <c r="O573" s="57"/>
      <c r="P573" s="57"/>
      <c r="Q573" s="57"/>
    </row>
    <row r="574" spans="13:17" ht="15.75" customHeight="1">
      <c r="M574" s="57"/>
      <c r="N574" s="57"/>
      <c r="O574" s="57"/>
      <c r="P574" s="57"/>
      <c r="Q574" s="57"/>
    </row>
    <row r="575" spans="13:17" ht="15.75" customHeight="1">
      <c r="M575" s="57"/>
      <c r="N575" s="57"/>
      <c r="O575" s="57"/>
      <c r="P575" s="57"/>
      <c r="Q575" s="57"/>
    </row>
    <row r="576" spans="13:17" ht="15.75" customHeight="1">
      <c r="M576" s="57"/>
      <c r="N576" s="57"/>
      <c r="O576" s="57"/>
      <c r="P576" s="57"/>
      <c r="Q576" s="57"/>
    </row>
    <row r="577" spans="13:17" ht="15.75" customHeight="1">
      <c r="M577" s="57"/>
      <c r="N577" s="57"/>
      <c r="O577" s="57"/>
      <c r="P577" s="57"/>
      <c r="Q577" s="57"/>
    </row>
    <row r="578" spans="13:17" ht="15.75" customHeight="1">
      <c r="M578" s="57"/>
      <c r="N578" s="57"/>
      <c r="O578" s="57"/>
      <c r="P578" s="57"/>
      <c r="Q578" s="57"/>
    </row>
    <row r="579" spans="13:17" ht="15.75" customHeight="1">
      <c r="M579" s="57"/>
      <c r="N579" s="57"/>
      <c r="O579" s="57"/>
      <c r="P579" s="57"/>
      <c r="Q579" s="57"/>
    </row>
    <row r="580" spans="13:17" ht="15.75" customHeight="1">
      <c r="M580" s="57"/>
      <c r="N580" s="57"/>
      <c r="O580" s="57"/>
      <c r="P580" s="57"/>
      <c r="Q580" s="57"/>
    </row>
    <row r="581" spans="13:17" ht="15.75" customHeight="1">
      <c r="M581" s="57"/>
      <c r="N581" s="57"/>
      <c r="O581" s="57"/>
      <c r="P581" s="57"/>
      <c r="Q581" s="57"/>
    </row>
    <row r="582" spans="13:17" ht="15.75" customHeight="1">
      <c r="M582" s="57"/>
      <c r="N582" s="57"/>
      <c r="O582" s="57"/>
      <c r="P582" s="57"/>
      <c r="Q582" s="57"/>
    </row>
    <row r="583" spans="13:17" ht="15.75" customHeight="1">
      <c r="M583" s="57"/>
      <c r="N583" s="57"/>
      <c r="O583" s="57"/>
      <c r="P583" s="57"/>
      <c r="Q583" s="57"/>
    </row>
    <row r="584" spans="13:17" ht="15.75" customHeight="1">
      <c r="M584" s="57"/>
      <c r="N584" s="57"/>
      <c r="O584" s="57"/>
      <c r="P584" s="57"/>
      <c r="Q584" s="57"/>
    </row>
    <row r="585" spans="13:17" ht="15.75" customHeight="1">
      <c r="M585" s="57"/>
      <c r="N585" s="57"/>
      <c r="O585" s="57"/>
      <c r="P585" s="57"/>
      <c r="Q585" s="57"/>
    </row>
    <row r="586" spans="13:17" ht="15.75" customHeight="1">
      <c r="M586" s="57"/>
      <c r="N586" s="57"/>
      <c r="O586" s="57"/>
      <c r="P586" s="57"/>
      <c r="Q586" s="57"/>
    </row>
    <row r="587" spans="13:17" ht="15.75" customHeight="1">
      <c r="M587" s="57"/>
      <c r="N587" s="57"/>
      <c r="O587" s="57"/>
      <c r="P587" s="57"/>
      <c r="Q587" s="57"/>
    </row>
    <row r="588" spans="13:17" ht="15.75" customHeight="1">
      <c r="M588" s="57"/>
      <c r="N588" s="57"/>
      <c r="O588" s="57"/>
      <c r="P588" s="57"/>
      <c r="Q588" s="57"/>
    </row>
    <row r="589" spans="13:17" ht="15.75" customHeight="1">
      <c r="M589" s="57"/>
      <c r="N589" s="57"/>
      <c r="O589" s="57"/>
      <c r="P589" s="57"/>
      <c r="Q589" s="57"/>
    </row>
    <row r="590" spans="13:17" ht="15.75" customHeight="1">
      <c r="M590" s="57"/>
      <c r="N590" s="57"/>
      <c r="O590" s="57"/>
      <c r="P590" s="57"/>
      <c r="Q590" s="57"/>
    </row>
    <row r="591" spans="13:17" ht="15.75" customHeight="1">
      <c r="M591" s="57"/>
      <c r="N591" s="57"/>
      <c r="O591" s="57"/>
      <c r="P591" s="57"/>
      <c r="Q591" s="57"/>
    </row>
    <row r="592" spans="13:17" ht="15.75" customHeight="1">
      <c r="M592" s="57"/>
      <c r="N592" s="57"/>
      <c r="O592" s="57"/>
      <c r="P592" s="57"/>
      <c r="Q592" s="57"/>
    </row>
    <row r="593" spans="13:17" ht="15.75" customHeight="1">
      <c r="M593" s="57"/>
      <c r="N593" s="57"/>
      <c r="O593" s="57"/>
      <c r="P593" s="57"/>
      <c r="Q593" s="57"/>
    </row>
    <row r="594" spans="13:17" ht="15.75" customHeight="1">
      <c r="M594" s="57"/>
      <c r="N594" s="57"/>
      <c r="O594" s="57"/>
      <c r="P594" s="57"/>
      <c r="Q594" s="57"/>
    </row>
    <row r="595" spans="13:17" ht="15.75" customHeight="1">
      <c r="M595" s="57"/>
      <c r="N595" s="57"/>
      <c r="O595" s="57"/>
      <c r="P595" s="57"/>
      <c r="Q595" s="57"/>
    </row>
    <row r="596" spans="13:17" ht="15.75" customHeight="1">
      <c r="M596" s="57"/>
      <c r="N596" s="57"/>
      <c r="O596" s="57"/>
      <c r="P596" s="57"/>
      <c r="Q596" s="57"/>
    </row>
    <row r="597" spans="13:17" ht="15.75" customHeight="1">
      <c r="M597" s="57"/>
      <c r="N597" s="57"/>
      <c r="O597" s="57"/>
      <c r="P597" s="57"/>
      <c r="Q597" s="57"/>
    </row>
    <row r="598" spans="13:17" ht="15.75" customHeight="1">
      <c r="M598" s="57"/>
      <c r="N598" s="57"/>
      <c r="O598" s="57"/>
      <c r="P598" s="57"/>
      <c r="Q598" s="57"/>
    </row>
    <row r="599" spans="13:17" ht="15.75" customHeight="1">
      <c r="M599" s="57"/>
      <c r="N599" s="57"/>
      <c r="O599" s="57"/>
      <c r="P599" s="57"/>
      <c r="Q599" s="57"/>
    </row>
    <row r="600" spans="13:17" ht="15.75" customHeight="1">
      <c r="M600" s="57"/>
      <c r="N600" s="57"/>
      <c r="O600" s="57"/>
      <c r="P600" s="57"/>
      <c r="Q600" s="57"/>
    </row>
    <row r="601" spans="13:17" ht="15.75" customHeight="1">
      <c r="M601" s="57"/>
      <c r="N601" s="57"/>
      <c r="O601" s="57"/>
      <c r="P601" s="57"/>
      <c r="Q601" s="57"/>
    </row>
    <row r="602" spans="13:17" ht="15.75" customHeight="1">
      <c r="M602" s="57"/>
      <c r="N602" s="57"/>
      <c r="O602" s="57"/>
      <c r="P602" s="57"/>
      <c r="Q602" s="57"/>
    </row>
    <row r="603" spans="13:17" ht="15.75" customHeight="1">
      <c r="M603" s="57"/>
      <c r="N603" s="57"/>
      <c r="O603" s="57"/>
      <c r="P603" s="57"/>
      <c r="Q603" s="57"/>
    </row>
    <row r="604" spans="13:17" ht="15.75" customHeight="1">
      <c r="M604" s="57"/>
      <c r="N604" s="57"/>
      <c r="O604" s="57"/>
      <c r="P604" s="57"/>
      <c r="Q604" s="57"/>
    </row>
    <row r="605" spans="13:17" ht="15.75" customHeight="1">
      <c r="M605" s="57"/>
      <c r="N605" s="57"/>
      <c r="O605" s="57"/>
      <c r="P605" s="57"/>
      <c r="Q605" s="57"/>
    </row>
    <row r="606" spans="13:17" ht="15.75" customHeight="1">
      <c r="M606" s="57"/>
      <c r="N606" s="57"/>
      <c r="O606" s="57"/>
      <c r="P606" s="57"/>
      <c r="Q606" s="57"/>
    </row>
    <row r="607" spans="13:17" ht="15.75" customHeight="1">
      <c r="M607" s="57"/>
      <c r="N607" s="57"/>
      <c r="O607" s="57"/>
      <c r="P607" s="57"/>
      <c r="Q607" s="57"/>
    </row>
    <row r="608" spans="13:17" ht="15.75" customHeight="1">
      <c r="M608" s="57"/>
      <c r="N608" s="57"/>
      <c r="O608" s="57"/>
      <c r="P608" s="57"/>
      <c r="Q608" s="57"/>
    </row>
    <row r="609" spans="13:17" ht="15.75" customHeight="1">
      <c r="M609" s="57"/>
      <c r="N609" s="57"/>
      <c r="O609" s="57"/>
      <c r="P609" s="57"/>
      <c r="Q609" s="57"/>
    </row>
    <row r="610" spans="13:17" ht="15.75" customHeight="1">
      <c r="M610" s="57"/>
      <c r="N610" s="57"/>
      <c r="O610" s="57"/>
      <c r="P610" s="57"/>
      <c r="Q610" s="57"/>
    </row>
    <row r="611" spans="13:17" ht="15.75" customHeight="1">
      <c r="M611" s="57"/>
      <c r="N611" s="57"/>
      <c r="O611" s="57"/>
      <c r="P611" s="57"/>
      <c r="Q611" s="57"/>
    </row>
    <row r="612" spans="13:17" ht="15.75" customHeight="1">
      <c r="M612" s="57"/>
      <c r="N612" s="57"/>
      <c r="O612" s="57"/>
      <c r="P612" s="57"/>
      <c r="Q612" s="57"/>
    </row>
    <row r="613" spans="13:17" ht="15.75" customHeight="1">
      <c r="M613" s="57"/>
      <c r="N613" s="57"/>
      <c r="O613" s="57"/>
      <c r="P613" s="57"/>
      <c r="Q613" s="57"/>
    </row>
    <row r="614" spans="13:17" ht="15.75" customHeight="1">
      <c r="M614" s="57"/>
      <c r="N614" s="57"/>
      <c r="O614" s="57"/>
      <c r="P614" s="57"/>
      <c r="Q614" s="57"/>
    </row>
    <row r="615" spans="13:17" ht="15.75" customHeight="1">
      <c r="M615" s="57"/>
      <c r="N615" s="57"/>
      <c r="O615" s="57"/>
      <c r="P615" s="57"/>
      <c r="Q615" s="57"/>
    </row>
    <row r="616" spans="13:17" ht="15.75" customHeight="1">
      <c r="M616" s="57"/>
      <c r="N616" s="57"/>
      <c r="O616" s="57"/>
      <c r="P616" s="57"/>
      <c r="Q616" s="57"/>
    </row>
    <row r="617" spans="13:17" ht="15.75" customHeight="1">
      <c r="M617" s="57"/>
      <c r="N617" s="57"/>
      <c r="O617" s="57"/>
      <c r="P617" s="57"/>
      <c r="Q617" s="57"/>
    </row>
    <row r="618" spans="13:17" ht="15.75" customHeight="1">
      <c r="M618" s="57"/>
      <c r="N618" s="57"/>
      <c r="O618" s="57"/>
      <c r="P618" s="57"/>
      <c r="Q618" s="57"/>
    </row>
    <row r="619" spans="13:17" ht="15.75" customHeight="1">
      <c r="M619" s="57"/>
      <c r="N619" s="57"/>
      <c r="O619" s="57"/>
      <c r="P619" s="57"/>
      <c r="Q619" s="57"/>
    </row>
    <row r="620" spans="13:17" ht="15.75" customHeight="1">
      <c r="M620" s="57"/>
      <c r="N620" s="57"/>
      <c r="O620" s="57"/>
      <c r="P620" s="57"/>
      <c r="Q620" s="57"/>
    </row>
    <row r="621" spans="13:17" ht="15.75" customHeight="1">
      <c r="M621" s="57"/>
      <c r="N621" s="57"/>
      <c r="O621" s="57"/>
      <c r="P621" s="57"/>
      <c r="Q621" s="57"/>
    </row>
    <row r="622" spans="13:17" ht="15.75" customHeight="1">
      <c r="M622" s="57"/>
      <c r="N622" s="57"/>
      <c r="O622" s="57"/>
      <c r="P622" s="57"/>
      <c r="Q622" s="57"/>
    </row>
    <row r="623" spans="13:17" ht="15.75" customHeight="1">
      <c r="M623" s="57"/>
      <c r="N623" s="57"/>
      <c r="O623" s="57"/>
      <c r="P623" s="57"/>
      <c r="Q623" s="57"/>
    </row>
    <row r="624" spans="13:17" ht="15.75" customHeight="1">
      <c r="M624" s="57"/>
      <c r="N624" s="57"/>
      <c r="O624" s="57"/>
      <c r="P624" s="57"/>
      <c r="Q624" s="57"/>
    </row>
    <row r="625" spans="13:17" ht="15.75" customHeight="1">
      <c r="M625" s="57"/>
      <c r="N625" s="57"/>
      <c r="O625" s="57"/>
      <c r="P625" s="57"/>
      <c r="Q625" s="57"/>
    </row>
    <row r="626" spans="13:17" ht="15.75" customHeight="1">
      <c r="M626" s="57"/>
      <c r="N626" s="57"/>
      <c r="O626" s="57"/>
      <c r="P626" s="57"/>
      <c r="Q626" s="57"/>
    </row>
    <row r="627" spans="13:17" ht="15.75" customHeight="1">
      <c r="M627" s="57"/>
      <c r="N627" s="57"/>
      <c r="O627" s="57"/>
      <c r="P627" s="57"/>
      <c r="Q627" s="57"/>
    </row>
    <row r="628" spans="13:17" ht="15.75" customHeight="1">
      <c r="M628" s="57"/>
      <c r="N628" s="57"/>
      <c r="O628" s="57"/>
      <c r="P628" s="57"/>
      <c r="Q628" s="57"/>
    </row>
    <row r="629" spans="13:17" ht="15.75" customHeight="1">
      <c r="M629" s="57"/>
      <c r="N629" s="57"/>
      <c r="O629" s="57"/>
      <c r="P629" s="57"/>
      <c r="Q629" s="57"/>
    </row>
    <row r="630" spans="13:17" ht="15.75" customHeight="1">
      <c r="M630" s="57"/>
      <c r="N630" s="57"/>
      <c r="O630" s="57"/>
      <c r="P630" s="57"/>
      <c r="Q630" s="57"/>
    </row>
    <row r="631" spans="13:17" ht="15.75" customHeight="1">
      <c r="M631" s="57"/>
      <c r="N631" s="57"/>
      <c r="O631" s="57"/>
      <c r="P631" s="57"/>
      <c r="Q631" s="57"/>
    </row>
    <row r="632" spans="13:17" ht="15.75" customHeight="1">
      <c r="M632" s="57"/>
      <c r="N632" s="57"/>
      <c r="O632" s="57"/>
      <c r="P632" s="57"/>
      <c r="Q632" s="57"/>
    </row>
    <row r="633" spans="13:17" ht="15.75" customHeight="1">
      <c r="M633" s="57"/>
      <c r="N633" s="57"/>
      <c r="O633" s="57"/>
      <c r="P633" s="57"/>
      <c r="Q633" s="57"/>
    </row>
    <row r="634" spans="13:17" ht="15.75" customHeight="1">
      <c r="M634" s="57"/>
      <c r="N634" s="57"/>
      <c r="O634" s="57"/>
      <c r="P634" s="57"/>
      <c r="Q634" s="57"/>
    </row>
    <row r="635" spans="13:17" ht="15.75" customHeight="1">
      <c r="M635" s="57"/>
      <c r="N635" s="57"/>
      <c r="O635" s="57"/>
      <c r="P635" s="57"/>
      <c r="Q635" s="57"/>
    </row>
    <row r="636" spans="13:17" ht="15.75" customHeight="1">
      <c r="M636" s="57"/>
      <c r="N636" s="57"/>
      <c r="O636" s="57"/>
      <c r="P636" s="57"/>
      <c r="Q636" s="57"/>
    </row>
    <row r="637" spans="13:17" ht="15.75" customHeight="1">
      <c r="M637" s="57"/>
      <c r="N637" s="57"/>
      <c r="O637" s="57"/>
      <c r="P637" s="57"/>
      <c r="Q637" s="57"/>
    </row>
    <row r="638" spans="13:17" ht="15.75" customHeight="1">
      <c r="M638" s="57"/>
      <c r="N638" s="57"/>
      <c r="O638" s="57"/>
      <c r="P638" s="57"/>
      <c r="Q638" s="57"/>
    </row>
    <row r="639" spans="13:17" ht="15.75" customHeight="1">
      <c r="M639" s="57"/>
      <c r="N639" s="57"/>
      <c r="O639" s="57"/>
      <c r="P639" s="57"/>
      <c r="Q639" s="57"/>
    </row>
    <row r="640" spans="13:17" ht="15.75" customHeight="1">
      <c r="M640" s="57"/>
      <c r="N640" s="57"/>
      <c r="O640" s="57"/>
      <c r="P640" s="57"/>
      <c r="Q640" s="57"/>
    </row>
    <row r="641" spans="13:17" ht="15.75" customHeight="1">
      <c r="M641" s="57"/>
      <c r="N641" s="57"/>
      <c r="O641" s="57"/>
      <c r="P641" s="57"/>
      <c r="Q641" s="57"/>
    </row>
    <row r="642" spans="13:17" ht="15.75" customHeight="1">
      <c r="M642" s="57"/>
      <c r="N642" s="57"/>
      <c r="O642" s="57"/>
      <c r="P642" s="57"/>
      <c r="Q642" s="57"/>
    </row>
    <row r="643" spans="13:17" ht="15.75" customHeight="1">
      <c r="M643" s="57"/>
      <c r="N643" s="57"/>
      <c r="O643" s="57"/>
      <c r="P643" s="57"/>
      <c r="Q643" s="57"/>
    </row>
    <row r="644" spans="13:17" ht="15.75" customHeight="1">
      <c r="M644" s="57"/>
      <c r="N644" s="57"/>
      <c r="O644" s="57"/>
      <c r="P644" s="57"/>
      <c r="Q644" s="57"/>
    </row>
    <row r="645" spans="13:17" ht="15.75" customHeight="1">
      <c r="M645" s="57"/>
      <c r="N645" s="57"/>
      <c r="O645" s="57"/>
      <c r="P645" s="57"/>
      <c r="Q645" s="57"/>
    </row>
    <row r="646" spans="13:17" ht="15.75" customHeight="1">
      <c r="M646" s="57"/>
      <c r="N646" s="57"/>
      <c r="O646" s="57"/>
      <c r="P646" s="57"/>
      <c r="Q646" s="57"/>
    </row>
    <row r="647" spans="13:17" ht="15.75" customHeight="1">
      <c r="M647" s="57"/>
      <c r="N647" s="57"/>
      <c r="O647" s="57"/>
      <c r="P647" s="57"/>
      <c r="Q647" s="57"/>
    </row>
    <row r="648" spans="13:17" ht="15.75" customHeight="1">
      <c r="M648" s="57"/>
      <c r="N648" s="57"/>
      <c r="O648" s="57"/>
      <c r="P648" s="57"/>
      <c r="Q648" s="57"/>
    </row>
    <row r="649" spans="13:17" ht="15.75" customHeight="1">
      <c r="M649" s="57"/>
      <c r="N649" s="57"/>
      <c r="O649" s="57"/>
      <c r="P649" s="57"/>
      <c r="Q649" s="57"/>
    </row>
    <row r="650" spans="13:17" ht="15.75" customHeight="1">
      <c r="M650" s="57"/>
      <c r="N650" s="57"/>
      <c r="O650" s="57"/>
      <c r="P650" s="57"/>
      <c r="Q650" s="57"/>
    </row>
    <row r="651" spans="13:17" ht="15.75" customHeight="1">
      <c r="M651" s="57"/>
      <c r="N651" s="57"/>
      <c r="O651" s="57"/>
      <c r="P651" s="57"/>
      <c r="Q651" s="57"/>
    </row>
    <row r="652" spans="13:17" ht="15.75" customHeight="1">
      <c r="M652" s="57"/>
      <c r="N652" s="57"/>
      <c r="O652" s="57"/>
      <c r="P652" s="57"/>
      <c r="Q652" s="57"/>
    </row>
    <row r="653" spans="13:17" ht="15.75" customHeight="1">
      <c r="M653" s="57"/>
      <c r="N653" s="57"/>
      <c r="O653" s="57"/>
      <c r="P653" s="57"/>
      <c r="Q653" s="57"/>
    </row>
    <row r="654" spans="13:17" ht="15.75" customHeight="1">
      <c r="M654" s="57"/>
      <c r="N654" s="57"/>
      <c r="O654" s="57"/>
      <c r="P654" s="57"/>
      <c r="Q654" s="57"/>
    </row>
    <row r="655" spans="13:17" ht="15.75" customHeight="1">
      <c r="M655" s="57"/>
      <c r="N655" s="57"/>
      <c r="O655" s="57"/>
      <c r="P655" s="57"/>
      <c r="Q655" s="57"/>
    </row>
    <row r="656" spans="13:17" ht="15.75" customHeight="1">
      <c r="M656" s="57"/>
      <c r="N656" s="57"/>
      <c r="O656" s="57"/>
      <c r="P656" s="57"/>
      <c r="Q656" s="57"/>
    </row>
    <row r="657" spans="13:17" ht="15.75" customHeight="1">
      <c r="M657" s="57"/>
      <c r="N657" s="57"/>
      <c r="O657" s="57"/>
      <c r="P657" s="57"/>
      <c r="Q657" s="57"/>
    </row>
    <row r="658" spans="13:17" ht="15.75" customHeight="1">
      <c r="M658" s="57"/>
      <c r="N658" s="57"/>
      <c r="O658" s="57"/>
      <c r="P658" s="57"/>
      <c r="Q658" s="57"/>
    </row>
    <row r="659" spans="13:17" ht="15.75" customHeight="1">
      <c r="M659" s="57"/>
      <c r="N659" s="57"/>
      <c r="O659" s="57"/>
      <c r="P659" s="57"/>
      <c r="Q659" s="57"/>
    </row>
    <row r="660" spans="13:17" ht="15.75" customHeight="1">
      <c r="M660" s="57"/>
      <c r="N660" s="57"/>
      <c r="O660" s="57"/>
      <c r="P660" s="57"/>
      <c r="Q660" s="57"/>
    </row>
    <row r="661" spans="13:17" ht="15.75" customHeight="1">
      <c r="M661" s="57"/>
      <c r="N661" s="57"/>
      <c r="O661" s="57"/>
      <c r="P661" s="57"/>
      <c r="Q661" s="57"/>
    </row>
    <row r="662" spans="13:17" ht="15.75" customHeight="1">
      <c r="M662" s="57"/>
      <c r="N662" s="57"/>
      <c r="O662" s="57"/>
      <c r="P662" s="57"/>
      <c r="Q662" s="57"/>
    </row>
    <row r="663" spans="13:17" ht="15.75" customHeight="1">
      <c r="M663" s="57"/>
      <c r="N663" s="57"/>
      <c r="O663" s="57"/>
      <c r="P663" s="57"/>
      <c r="Q663" s="57"/>
    </row>
    <row r="664" spans="13:17" ht="15.75" customHeight="1">
      <c r="M664" s="57"/>
      <c r="N664" s="57"/>
      <c r="O664" s="57"/>
      <c r="P664" s="57"/>
      <c r="Q664" s="57"/>
    </row>
    <row r="665" spans="13:17" ht="15.75" customHeight="1">
      <c r="M665" s="57"/>
      <c r="N665" s="57"/>
      <c r="O665" s="57"/>
      <c r="P665" s="57"/>
      <c r="Q665" s="57"/>
    </row>
    <row r="666" spans="13:17" ht="15.75" customHeight="1">
      <c r="M666" s="57"/>
      <c r="N666" s="57"/>
      <c r="O666" s="57"/>
      <c r="P666" s="57"/>
      <c r="Q666" s="57"/>
    </row>
    <row r="667" spans="13:17" ht="15.75" customHeight="1">
      <c r="M667" s="57"/>
      <c r="N667" s="57"/>
      <c r="O667" s="57"/>
      <c r="P667" s="57"/>
      <c r="Q667" s="57"/>
    </row>
    <row r="668" spans="13:17" ht="15.75" customHeight="1">
      <c r="M668" s="57"/>
      <c r="N668" s="57"/>
      <c r="O668" s="57"/>
      <c r="P668" s="57"/>
      <c r="Q668" s="57"/>
    </row>
    <row r="669" spans="13:17" ht="15.75" customHeight="1">
      <c r="M669" s="57"/>
      <c r="N669" s="57"/>
      <c r="O669" s="57"/>
      <c r="P669" s="57"/>
      <c r="Q669" s="57"/>
    </row>
    <row r="670" spans="13:17" ht="15.75" customHeight="1">
      <c r="M670" s="57"/>
      <c r="N670" s="57"/>
      <c r="O670" s="57"/>
      <c r="P670" s="57"/>
      <c r="Q670" s="57"/>
    </row>
    <row r="671" spans="13:17" ht="15.75" customHeight="1">
      <c r="M671" s="57"/>
      <c r="N671" s="57"/>
      <c r="O671" s="57"/>
      <c r="P671" s="57"/>
      <c r="Q671" s="57"/>
    </row>
    <row r="672" spans="13:17" ht="15.75" customHeight="1">
      <c r="M672" s="57"/>
      <c r="N672" s="57"/>
      <c r="O672" s="57"/>
      <c r="P672" s="57"/>
      <c r="Q672" s="57"/>
    </row>
    <row r="673" spans="13:17" ht="15.75" customHeight="1">
      <c r="M673" s="57"/>
      <c r="N673" s="57"/>
      <c r="O673" s="57"/>
      <c r="P673" s="57"/>
      <c r="Q673" s="57"/>
    </row>
    <row r="674" spans="13:17" ht="15.75" customHeight="1">
      <c r="M674" s="57"/>
      <c r="N674" s="57"/>
      <c r="O674" s="57"/>
      <c r="P674" s="57"/>
      <c r="Q674" s="57"/>
    </row>
    <row r="675" spans="13:17" ht="15.75" customHeight="1">
      <c r="M675" s="57"/>
      <c r="N675" s="57"/>
      <c r="O675" s="57"/>
      <c r="P675" s="57"/>
      <c r="Q675" s="57"/>
    </row>
    <row r="676" spans="13:17" ht="15.75" customHeight="1">
      <c r="M676" s="57"/>
      <c r="N676" s="57"/>
      <c r="O676" s="57"/>
      <c r="P676" s="57"/>
      <c r="Q676" s="57"/>
    </row>
    <row r="677" spans="13:17" ht="15.75" customHeight="1">
      <c r="M677" s="57"/>
      <c r="N677" s="57"/>
      <c r="O677" s="57"/>
      <c r="P677" s="57"/>
      <c r="Q677" s="57"/>
    </row>
    <row r="678" spans="13:17" ht="15.75" customHeight="1">
      <c r="M678" s="57"/>
      <c r="N678" s="57"/>
      <c r="O678" s="57"/>
      <c r="P678" s="57"/>
      <c r="Q678" s="57"/>
    </row>
    <row r="679" spans="13:17" ht="15.75" customHeight="1">
      <c r="M679" s="57"/>
      <c r="N679" s="57"/>
      <c r="O679" s="57"/>
      <c r="P679" s="57"/>
      <c r="Q679" s="57"/>
    </row>
    <row r="680" spans="13:17" ht="15.75" customHeight="1">
      <c r="M680" s="57"/>
      <c r="N680" s="57"/>
      <c r="O680" s="57"/>
      <c r="P680" s="57"/>
      <c r="Q680" s="57"/>
    </row>
    <row r="681" spans="13:17" ht="15.75" customHeight="1">
      <c r="M681" s="57"/>
      <c r="N681" s="57"/>
      <c r="O681" s="57"/>
      <c r="P681" s="57"/>
      <c r="Q681" s="57"/>
    </row>
    <row r="682" spans="13:17" ht="15.75" customHeight="1">
      <c r="M682" s="57"/>
      <c r="N682" s="57"/>
      <c r="O682" s="57"/>
      <c r="P682" s="57"/>
      <c r="Q682" s="57"/>
    </row>
    <row r="683" spans="13:17" ht="15.75" customHeight="1">
      <c r="M683" s="57"/>
      <c r="N683" s="57"/>
      <c r="O683" s="57"/>
      <c r="P683" s="57"/>
      <c r="Q683" s="57"/>
    </row>
    <row r="684" spans="13:17" ht="15.75" customHeight="1">
      <c r="M684" s="57"/>
      <c r="N684" s="57"/>
      <c r="O684" s="57"/>
      <c r="P684" s="57"/>
      <c r="Q684" s="57"/>
    </row>
    <row r="685" spans="13:17" ht="15.75" customHeight="1">
      <c r="M685" s="57"/>
      <c r="N685" s="57"/>
      <c r="O685" s="57"/>
      <c r="P685" s="57"/>
      <c r="Q685" s="57"/>
    </row>
    <row r="686" spans="13:17" ht="15.75" customHeight="1">
      <c r="M686" s="57"/>
      <c r="N686" s="57"/>
      <c r="O686" s="57"/>
      <c r="P686" s="57"/>
      <c r="Q686" s="57"/>
    </row>
    <row r="687" spans="13:17" ht="15.75" customHeight="1">
      <c r="M687" s="57"/>
      <c r="N687" s="57"/>
      <c r="O687" s="57"/>
      <c r="P687" s="57"/>
      <c r="Q687" s="57"/>
    </row>
    <row r="688" spans="13:17" ht="15.75" customHeight="1">
      <c r="M688" s="57"/>
      <c r="N688" s="57"/>
      <c r="O688" s="57"/>
      <c r="P688" s="57"/>
      <c r="Q688" s="57"/>
    </row>
    <row r="689" spans="13:17" ht="15.75" customHeight="1">
      <c r="M689" s="57"/>
      <c r="N689" s="57"/>
      <c r="O689" s="57"/>
      <c r="P689" s="57"/>
      <c r="Q689" s="57"/>
    </row>
    <row r="690" spans="13:17" ht="15.75" customHeight="1">
      <c r="M690" s="57"/>
      <c r="N690" s="57"/>
      <c r="O690" s="57"/>
      <c r="P690" s="57"/>
      <c r="Q690" s="57"/>
    </row>
    <row r="691" spans="13:17" ht="15.75" customHeight="1">
      <c r="M691" s="57"/>
      <c r="N691" s="57"/>
      <c r="O691" s="57"/>
      <c r="P691" s="57"/>
      <c r="Q691" s="57"/>
    </row>
    <row r="692" spans="13:17" ht="15.75" customHeight="1">
      <c r="M692" s="57"/>
      <c r="N692" s="57"/>
      <c r="O692" s="57"/>
      <c r="P692" s="57"/>
      <c r="Q692" s="57"/>
    </row>
    <row r="693" spans="13:17" ht="15.75" customHeight="1">
      <c r="M693" s="57"/>
      <c r="N693" s="57"/>
      <c r="O693" s="57"/>
      <c r="P693" s="57"/>
      <c r="Q693" s="57"/>
    </row>
    <row r="694" spans="13:17" ht="15.75" customHeight="1">
      <c r="M694" s="57"/>
      <c r="N694" s="57"/>
      <c r="O694" s="57"/>
      <c r="P694" s="57"/>
      <c r="Q694" s="57"/>
    </row>
    <row r="695" spans="13:17" ht="15.75" customHeight="1">
      <c r="M695" s="57"/>
      <c r="N695" s="57"/>
      <c r="O695" s="57"/>
      <c r="P695" s="57"/>
      <c r="Q695" s="57"/>
    </row>
    <row r="696" spans="13:17" ht="15.75" customHeight="1">
      <c r="M696" s="57"/>
      <c r="N696" s="57"/>
      <c r="O696" s="57"/>
      <c r="P696" s="57"/>
      <c r="Q696" s="57"/>
    </row>
    <row r="697" spans="13:17" ht="15.75" customHeight="1">
      <c r="M697" s="57"/>
      <c r="N697" s="57"/>
      <c r="O697" s="57"/>
      <c r="P697" s="57"/>
      <c r="Q697" s="57"/>
    </row>
    <row r="698" spans="13:17" ht="15.75" customHeight="1">
      <c r="M698" s="57"/>
      <c r="N698" s="57"/>
      <c r="O698" s="57"/>
      <c r="P698" s="57"/>
      <c r="Q698" s="57"/>
    </row>
    <row r="699" spans="13:17" ht="15.75" customHeight="1">
      <c r="M699" s="57"/>
      <c r="N699" s="57"/>
      <c r="O699" s="57"/>
      <c r="P699" s="57"/>
      <c r="Q699" s="57"/>
    </row>
    <row r="700" spans="13:17" ht="15.75" customHeight="1">
      <c r="M700" s="57"/>
      <c r="N700" s="57"/>
      <c r="O700" s="57"/>
      <c r="P700" s="57"/>
      <c r="Q700" s="57"/>
    </row>
    <row r="701" spans="13:17" ht="15.75" customHeight="1">
      <c r="M701" s="57"/>
      <c r="N701" s="57"/>
      <c r="O701" s="57"/>
      <c r="P701" s="57"/>
      <c r="Q701" s="57"/>
    </row>
    <row r="702" spans="13:17" ht="15.75" customHeight="1">
      <c r="M702" s="57"/>
      <c r="N702" s="57"/>
      <c r="O702" s="57"/>
      <c r="P702" s="57"/>
      <c r="Q702" s="57"/>
    </row>
    <row r="703" spans="13:17" ht="15.75" customHeight="1">
      <c r="M703" s="57"/>
      <c r="N703" s="57"/>
      <c r="O703" s="57"/>
      <c r="P703" s="57"/>
      <c r="Q703" s="57"/>
    </row>
    <row r="704" spans="13:17" ht="15.75" customHeight="1">
      <c r="M704" s="57"/>
      <c r="N704" s="57"/>
      <c r="O704" s="57"/>
      <c r="P704" s="57"/>
      <c r="Q704" s="57"/>
    </row>
    <row r="705" spans="13:17" ht="15.75" customHeight="1">
      <c r="M705" s="57"/>
      <c r="N705" s="57"/>
      <c r="O705" s="57"/>
      <c r="P705" s="57"/>
      <c r="Q705" s="57"/>
    </row>
    <row r="706" spans="13:17" ht="15.75" customHeight="1">
      <c r="M706" s="57"/>
      <c r="N706" s="57"/>
      <c r="O706" s="57"/>
      <c r="P706" s="57"/>
      <c r="Q706" s="57"/>
    </row>
    <row r="707" spans="13:17" ht="15.75" customHeight="1">
      <c r="M707" s="57"/>
      <c r="N707" s="57"/>
      <c r="O707" s="57"/>
      <c r="P707" s="57"/>
      <c r="Q707" s="57"/>
    </row>
    <row r="708" spans="13:17" ht="15.75" customHeight="1">
      <c r="M708" s="57"/>
      <c r="N708" s="57"/>
      <c r="O708" s="57"/>
      <c r="P708" s="57"/>
      <c r="Q708" s="57"/>
    </row>
    <row r="709" spans="13:17" ht="15.75" customHeight="1">
      <c r="M709" s="57"/>
      <c r="N709" s="57"/>
      <c r="O709" s="57"/>
      <c r="P709" s="57"/>
      <c r="Q709" s="57"/>
    </row>
    <row r="710" spans="13:17" ht="15.75" customHeight="1">
      <c r="M710" s="57"/>
      <c r="N710" s="57"/>
      <c r="O710" s="57"/>
      <c r="P710" s="57"/>
      <c r="Q710" s="57"/>
    </row>
    <row r="711" spans="13:17" ht="15.75" customHeight="1">
      <c r="M711" s="57"/>
      <c r="N711" s="57"/>
      <c r="O711" s="57"/>
      <c r="P711" s="57"/>
      <c r="Q711" s="57"/>
    </row>
    <row r="712" spans="13:17" ht="15.75" customHeight="1">
      <c r="M712" s="57"/>
      <c r="N712" s="57"/>
      <c r="O712" s="57"/>
      <c r="P712" s="57"/>
      <c r="Q712" s="57"/>
    </row>
    <row r="713" spans="13:17" ht="15.75" customHeight="1">
      <c r="M713" s="57"/>
      <c r="N713" s="57"/>
      <c r="O713" s="57"/>
      <c r="P713" s="57"/>
      <c r="Q713" s="57"/>
    </row>
    <row r="714" spans="13:17" ht="15.75" customHeight="1">
      <c r="M714" s="57"/>
      <c r="N714" s="57"/>
      <c r="O714" s="57"/>
      <c r="P714" s="57"/>
      <c r="Q714" s="57"/>
    </row>
    <row r="715" spans="13:17" ht="15.75" customHeight="1">
      <c r="M715" s="57"/>
      <c r="N715" s="57"/>
      <c r="O715" s="57"/>
      <c r="P715" s="57"/>
      <c r="Q715" s="57"/>
    </row>
    <row r="716" spans="13:17" ht="15.75" customHeight="1">
      <c r="M716" s="57"/>
      <c r="N716" s="57"/>
      <c r="O716" s="57"/>
      <c r="P716" s="57"/>
      <c r="Q716" s="57"/>
    </row>
    <row r="717" spans="13:17" ht="15.75" customHeight="1">
      <c r="M717" s="57"/>
      <c r="N717" s="57"/>
      <c r="O717" s="57"/>
      <c r="P717" s="57"/>
      <c r="Q717" s="57"/>
    </row>
    <row r="718" spans="13:17" ht="15.75" customHeight="1">
      <c r="M718" s="57"/>
      <c r="N718" s="57"/>
      <c r="O718" s="57"/>
      <c r="P718" s="57"/>
      <c r="Q718" s="57"/>
    </row>
    <row r="719" spans="13:17" ht="15.75" customHeight="1">
      <c r="M719" s="57"/>
      <c r="N719" s="57"/>
      <c r="O719" s="57"/>
      <c r="P719" s="57"/>
      <c r="Q719" s="57"/>
    </row>
    <row r="720" spans="13:17" ht="15.75" customHeight="1">
      <c r="M720" s="57"/>
      <c r="N720" s="57"/>
      <c r="O720" s="57"/>
      <c r="P720" s="57"/>
      <c r="Q720" s="57"/>
    </row>
    <row r="721" spans="13:17" ht="15.75" customHeight="1">
      <c r="M721" s="57"/>
      <c r="N721" s="57"/>
      <c r="O721" s="57"/>
      <c r="P721" s="57"/>
      <c r="Q721" s="57"/>
    </row>
    <row r="722" spans="13:17" ht="15.75" customHeight="1">
      <c r="M722" s="57"/>
      <c r="N722" s="57"/>
      <c r="O722" s="57"/>
      <c r="P722" s="57"/>
      <c r="Q722" s="57"/>
    </row>
    <row r="723" spans="13:17" ht="15.75" customHeight="1">
      <c r="M723" s="57"/>
      <c r="N723" s="57"/>
      <c r="O723" s="57"/>
      <c r="P723" s="57"/>
      <c r="Q723" s="57"/>
    </row>
    <row r="724" spans="13:17" ht="15.75" customHeight="1">
      <c r="M724" s="57"/>
      <c r="N724" s="57"/>
      <c r="O724" s="57"/>
      <c r="P724" s="57"/>
      <c r="Q724" s="57"/>
    </row>
    <row r="725" spans="13:17" ht="15.75" customHeight="1">
      <c r="M725" s="57"/>
      <c r="N725" s="57"/>
      <c r="O725" s="57"/>
      <c r="P725" s="57"/>
      <c r="Q725" s="57"/>
    </row>
    <row r="726" spans="13:17" ht="15.75" customHeight="1">
      <c r="M726" s="57"/>
      <c r="N726" s="57"/>
      <c r="O726" s="57"/>
      <c r="P726" s="57"/>
      <c r="Q726" s="57"/>
    </row>
    <row r="727" spans="13:17" ht="15.75" customHeight="1">
      <c r="M727" s="57"/>
      <c r="N727" s="57"/>
      <c r="O727" s="57"/>
      <c r="P727" s="57"/>
      <c r="Q727" s="57"/>
    </row>
    <row r="728" spans="13:17" ht="15.75" customHeight="1">
      <c r="M728" s="57"/>
      <c r="N728" s="57"/>
      <c r="O728" s="57"/>
      <c r="P728" s="57"/>
      <c r="Q728" s="57"/>
    </row>
    <row r="729" spans="13:17" ht="15.75" customHeight="1">
      <c r="M729" s="57"/>
      <c r="N729" s="57"/>
      <c r="O729" s="57"/>
      <c r="P729" s="57"/>
      <c r="Q729" s="57"/>
    </row>
    <row r="730" spans="13:17" ht="15.75" customHeight="1">
      <c r="M730" s="57"/>
      <c r="N730" s="57"/>
      <c r="O730" s="57"/>
      <c r="P730" s="57"/>
      <c r="Q730" s="57"/>
    </row>
    <row r="731" spans="13:17" ht="15.75" customHeight="1">
      <c r="M731" s="57"/>
      <c r="N731" s="57"/>
      <c r="O731" s="57"/>
      <c r="P731" s="57"/>
      <c r="Q731" s="57"/>
    </row>
    <row r="732" spans="13:17" ht="15.75" customHeight="1">
      <c r="M732" s="57"/>
      <c r="N732" s="57"/>
      <c r="O732" s="57"/>
      <c r="P732" s="57"/>
      <c r="Q732" s="57"/>
    </row>
    <row r="733" spans="13:17" ht="15.75" customHeight="1">
      <c r="M733" s="57"/>
      <c r="N733" s="57"/>
      <c r="O733" s="57"/>
      <c r="P733" s="57"/>
      <c r="Q733" s="57"/>
    </row>
    <row r="734" spans="13:17" ht="15.75" customHeight="1">
      <c r="M734" s="57"/>
      <c r="N734" s="57"/>
      <c r="O734" s="57"/>
      <c r="P734" s="57"/>
      <c r="Q734" s="57"/>
    </row>
    <row r="735" spans="13:17" ht="15.75" customHeight="1">
      <c r="M735" s="57"/>
      <c r="N735" s="57"/>
      <c r="O735" s="57"/>
      <c r="P735" s="57"/>
      <c r="Q735" s="57"/>
    </row>
    <row r="736" spans="13:17" ht="15.75" customHeight="1">
      <c r="M736" s="57"/>
      <c r="N736" s="57"/>
      <c r="O736" s="57"/>
      <c r="P736" s="57"/>
      <c r="Q736" s="57"/>
    </row>
    <row r="737" spans="13:17" ht="15.75" customHeight="1">
      <c r="M737" s="57"/>
      <c r="N737" s="57"/>
      <c r="O737" s="57"/>
      <c r="P737" s="57"/>
      <c r="Q737" s="57"/>
    </row>
    <row r="738" spans="13:17" ht="15.75" customHeight="1">
      <c r="M738" s="57"/>
      <c r="N738" s="57"/>
      <c r="O738" s="57"/>
      <c r="P738" s="57"/>
      <c r="Q738" s="57"/>
    </row>
    <row r="739" spans="13:17" ht="15.75" customHeight="1">
      <c r="M739" s="57"/>
      <c r="N739" s="57"/>
      <c r="O739" s="57"/>
      <c r="P739" s="57"/>
      <c r="Q739" s="57"/>
    </row>
    <row r="740" spans="13:17" ht="15.75" customHeight="1">
      <c r="M740" s="57"/>
      <c r="N740" s="57"/>
      <c r="O740" s="57"/>
      <c r="P740" s="57"/>
      <c r="Q740" s="57"/>
    </row>
    <row r="741" spans="13:17" ht="15.75" customHeight="1">
      <c r="M741" s="57"/>
      <c r="N741" s="57"/>
      <c r="O741" s="57"/>
      <c r="P741" s="57"/>
      <c r="Q741" s="57"/>
    </row>
    <row r="742" spans="13:17" ht="15.75" customHeight="1">
      <c r="M742" s="57"/>
      <c r="N742" s="57"/>
      <c r="O742" s="57"/>
      <c r="P742" s="57"/>
      <c r="Q742" s="57"/>
    </row>
    <row r="743" spans="13:17" ht="15.75" customHeight="1">
      <c r="M743" s="57"/>
      <c r="N743" s="57"/>
      <c r="O743" s="57"/>
      <c r="P743" s="57"/>
      <c r="Q743" s="57"/>
    </row>
    <row r="744" spans="13:17" ht="15.75" customHeight="1">
      <c r="M744" s="57"/>
      <c r="N744" s="57"/>
      <c r="O744" s="57"/>
      <c r="P744" s="57"/>
      <c r="Q744" s="57"/>
    </row>
    <row r="745" spans="13:17" ht="15.75" customHeight="1">
      <c r="M745" s="57"/>
      <c r="N745" s="57"/>
      <c r="O745" s="57"/>
      <c r="P745" s="57"/>
      <c r="Q745" s="57"/>
    </row>
    <row r="746" spans="13:17" ht="15.75" customHeight="1">
      <c r="M746" s="57"/>
      <c r="N746" s="57"/>
      <c r="O746" s="57"/>
      <c r="P746" s="57"/>
      <c r="Q746" s="57"/>
    </row>
    <row r="747" spans="13:17" ht="15.75" customHeight="1">
      <c r="M747" s="57"/>
      <c r="N747" s="57"/>
      <c r="O747" s="57"/>
      <c r="P747" s="57"/>
      <c r="Q747" s="57"/>
    </row>
    <row r="748" spans="13:17" ht="15.75" customHeight="1">
      <c r="M748" s="57"/>
      <c r="N748" s="57"/>
      <c r="O748" s="57"/>
      <c r="P748" s="57"/>
      <c r="Q748" s="57"/>
    </row>
    <row r="749" spans="13:17" ht="15.75" customHeight="1">
      <c r="M749" s="57"/>
      <c r="N749" s="57"/>
      <c r="O749" s="57"/>
      <c r="P749" s="57"/>
      <c r="Q749" s="57"/>
    </row>
    <row r="750" spans="13:17" ht="15.75" customHeight="1">
      <c r="M750" s="57"/>
      <c r="N750" s="57"/>
      <c r="O750" s="57"/>
      <c r="P750" s="57"/>
      <c r="Q750" s="57"/>
    </row>
    <row r="751" spans="13:17" ht="15.75" customHeight="1">
      <c r="M751" s="57"/>
      <c r="N751" s="57"/>
      <c r="O751" s="57"/>
      <c r="P751" s="57"/>
      <c r="Q751" s="57"/>
    </row>
    <row r="752" spans="13:17" ht="15.75" customHeight="1">
      <c r="M752" s="57"/>
      <c r="N752" s="57"/>
      <c r="O752" s="57"/>
      <c r="P752" s="57"/>
      <c r="Q752" s="57"/>
    </row>
    <row r="753" spans="13:17" ht="15.75" customHeight="1">
      <c r="M753" s="57"/>
      <c r="N753" s="57"/>
      <c r="O753" s="57"/>
      <c r="P753" s="57"/>
      <c r="Q753" s="57"/>
    </row>
    <row r="754" spans="13:17" ht="15.75" customHeight="1">
      <c r="M754" s="57"/>
      <c r="N754" s="57"/>
      <c r="O754" s="57"/>
      <c r="P754" s="57"/>
      <c r="Q754" s="57"/>
    </row>
    <row r="755" spans="13:17" ht="15.75" customHeight="1">
      <c r="M755" s="57"/>
      <c r="N755" s="57"/>
      <c r="O755" s="57"/>
      <c r="P755" s="57"/>
      <c r="Q755" s="57"/>
    </row>
    <row r="756" spans="13:17" ht="15.75" customHeight="1">
      <c r="M756" s="57"/>
      <c r="N756" s="57"/>
      <c r="O756" s="57"/>
      <c r="P756" s="57"/>
      <c r="Q756" s="57"/>
    </row>
    <row r="757" spans="13:17" ht="15.75" customHeight="1">
      <c r="M757" s="57"/>
      <c r="N757" s="57"/>
      <c r="O757" s="57"/>
      <c r="P757" s="57"/>
      <c r="Q757" s="57"/>
    </row>
    <row r="758" spans="13:17" ht="15.75" customHeight="1">
      <c r="M758" s="57"/>
      <c r="N758" s="57"/>
      <c r="O758" s="57"/>
      <c r="P758" s="57"/>
      <c r="Q758" s="57"/>
    </row>
    <row r="759" spans="13:17" ht="15.75" customHeight="1">
      <c r="M759" s="57"/>
      <c r="N759" s="57"/>
      <c r="O759" s="57"/>
      <c r="P759" s="57"/>
      <c r="Q759" s="57"/>
    </row>
    <row r="760" spans="13:17" ht="15.75" customHeight="1">
      <c r="M760" s="57"/>
      <c r="N760" s="57"/>
      <c r="O760" s="57"/>
      <c r="P760" s="57"/>
      <c r="Q760" s="57"/>
    </row>
    <row r="761" spans="13:17" ht="15.75" customHeight="1">
      <c r="M761" s="57"/>
      <c r="N761" s="57"/>
      <c r="O761" s="57"/>
      <c r="P761" s="57"/>
      <c r="Q761" s="57"/>
    </row>
    <row r="762" spans="13:17" ht="15.75" customHeight="1">
      <c r="M762" s="57"/>
      <c r="N762" s="57"/>
      <c r="O762" s="57"/>
      <c r="P762" s="57"/>
      <c r="Q762" s="57"/>
    </row>
    <row r="763" spans="13:17" ht="15.75" customHeight="1">
      <c r="M763" s="57"/>
      <c r="N763" s="57"/>
      <c r="O763" s="57"/>
      <c r="P763" s="57"/>
      <c r="Q763" s="57"/>
    </row>
    <row r="764" spans="13:17" ht="15.75" customHeight="1">
      <c r="M764" s="57"/>
      <c r="N764" s="57"/>
      <c r="O764" s="57"/>
      <c r="P764" s="57"/>
      <c r="Q764" s="57"/>
    </row>
    <row r="765" spans="13:17" ht="15.75" customHeight="1">
      <c r="M765" s="57"/>
      <c r="N765" s="57"/>
      <c r="O765" s="57"/>
      <c r="P765" s="57"/>
      <c r="Q765" s="57"/>
    </row>
    <row r="766" spans="13:17" ht="15.75" customHeight="1">
      <c r="M766" s="57"/>
      <c r="N766" s="57"/>
      <c r="O766" s="57"/>
      <c r="P766" s="57"/>
      <c r="Q766" s="57"/>
    </row>
    <row r="767" spans="13:17" ht="15.75" customHeight="1">
      <c r="M767" s="57"/>
      <c r="N767" s="57"/>
      <c r="O767" s="57"/>
      <c r="P767" s="57"/>
      <c r="Q767" s="57"/>
    </row>
    <row r="768" spans="13:17" ht="15.75" customHeight="1">
      <c r="M768" s="57"/>
      <c r="N768" s="57"/>
      <c r="O768" s="57"/>
      <c r="P768" s="57"/>
      <c r="Q768" s="57"/>
    </row>
    <row r="769" spans="13:17" ht="15.75" customHeight="1">
      <c r="M769" s="57"/>
      <c r="N769" s="57"/>
      <c r="O769" s="57"/>
      <c r="P769" s="57"/>
      <c r="Q769" s="57"/>
    </row>
    <row r="770" spans="13:17" ht="15.75" customHeight="1">
      <c r="M770" s="57"/>
      <c r="N770" s="57"/>
      <c r="O770" s="57"/>
      <c r="P770" s="57"/>
      <c r="Q770" s="57"/>
    </row>
    <row r="771" spans="13:17" ht="15.75" customHeight="1">
      <c r="M771" s="57"/>
      <c r="N771" s="57"/>
      <c r="O771" s="57"/>
      <c r="P771" s="57"/>
      <c r="Q771" s="57"/>
    </row>
    <row r="772" spans="13:17" ht="15.75" customHeight="1">
      <c r="M772" s="57"/>
      <c r="N772" s="57"/>
      <c r="O772" s="57"/>
      <c r="P772" s="57"/>
      <c r="Q772" s="57"/>
    </row>
    <row r="773" spans="13:17" ht="15.75" customHeight="1">
      <c r="M773" s="57"/>
      <c r="N773" s="57"/>
      <c r="O773" s="57"/>
      <c r="P773" s="57"/>
      <c r="Q773" s="57"/>
    </row>
    <row r="774" spans="13:17" ht="15.75" customHeight="1">
      <c r="M774" s="57"/>
      <c r="N774" s="57"/>
      <c r="O774" s="57"/>
      <c r="P774" s="57"/>
      <c r="Q774" s="57"/>
    </row>
    <row r="775" spans="13:17" ht="15.75" customHeight="1">
      <c r="M775" s="57"/>
      <c r="N775" s="57"/>
      <c r="O775" s="57"/>
      <c r="P775" s="57"/>
      <c r="Q775" s="57"/>
    </row>
    <row r="776" spans="13:17" ht="15.75" customHeight="1">
      <c r="M776" s="57"/>
      <c r="N776" s="57"/>
      <c r="O776" s="57"/>
      <c r="P776" s="57"/>
      <c r="Q776" s="57"/>
    </row>
    <row r="777" spans="13:17" ht="15.75" customHeight="1">
      <c r="M777" s="57"/>
      <c r="N777" s="57"/>
      <c r="O777" s="57"/>
      <c r="P777" s="57"/>
      <c r="Q777" s="57"/>
    </row>
    <row r="778" spans="13:17" ht="15.75" customHeight="1">
      <c r="M778" s="57"/>
      <c r="N778" s="57"/>
      <c r="O778" s="57"/>
      <c r="P778" s="57"/>
      <c r="Q778" s="57"/>
    </row>
    <row r="779" spans="13:17" ht="15.75" customHeight="1">
      <c r="M779" s="57"/>
      <c r="N779" s="57"/>
      <c r="O779" s="57"/>
      <c r="P779" s="57"/>
      <c r="Q779" s="57"/>
    </row>
    <row r="780" spans="13:17" ht="15.75" customHeight="1">
      <c r="M780" s="57"/>
      <c r="N780" s="57"/>
      <c r="O780" s="57"/>
      <c r="P780" s="57"/>
      <c r="Q780" s="57"/>
    </row>
    <row r="781" spans="13:17" ht="15.75" customHeight="1">
      <c r="M781" s="57"/>
      <c r="N781" s="57"/>
      <c r="O781" s="57"/>
      <c r="P781" s="57"/>
      <c r="Q781" s="57"/>
    </row>
    <row r="782" spans="13:17" ht="15.75" customHeight="1">
      <c r="M782" s="57"/>
      <c r="N782" s="57"/>
      <c r="O782" s="57"/>
      <c r="P782" s="57"/>
      <c r="Q782" s="57"/>
    </row>
    <row r="783" spans="13:17" ht="15.75" customHeight="1">
      <c r="M783" s="57"/>
      <c r="N783" s="57"/>
      <c r="O783" s="57"/>
      <c r="P783" s="57"/>
      <c r="Q783" s="57"/>
    </row>
    <row r="784" spans="13:17" ht="15.75" customHeight="1">
      <c r="M784" s="57"/>
      <c r="N784" s="57"/>
      <c r="O784" s="57"/>
      <c r="P784" s="57"/>
      <c r="Q784" s="57"/>
    </row>
    <row r="785" spans="13:17" ht="15.75" customHeight="1">
      <c r="M785" s="57"/>
      <c r="N785" s="57"/>
      <c r="O785" s="57"/>
      <c r="P785" s="57"/>
      <c r="Q785" s="57"/>
    </row>
    <row r="786" spans="13:17" ht="15.75" customHeight="1">
      <c r="M786" s="57"/>
      <c r="N786" s="57"/>
      <c r="O786" s="57"/>
      <c r="P786" s="57"/>
      <c r="Q786" s="57"/>
    </row>
    <row r="787" spans="13:17" ht="15.75" customHeight="1">
      <c r="M787" s="57"/>
      <c r="N787" s="57"/>
      <c r="O787" s="57"/>
      <c r="P787" s="57"/>
      <c r="Q787" s="57"/>
    </row>
    <row r="788" spans="13:17" ht="15.75" customHeight="1">
      <c r="M788" s="57"/>
      <c r="N788" s="57"/>
      <c r="O788" s="57"/>
      <c r="P788" s="57"/>
      <c r="Q788" s="57"/>
    </row>
    <row r="789" spans="13:17" ht="15.75" customHeight="1">
      <c r="M789" s="57"/>
      <c r="N789" s="57"/>
      <c r="O789" s="57"/>
      <c r="P789" s="57"/>
      <c r="Q789" s="57"/>
    </row>
    <row r="790" spans="13:17" ht="15.75" customHeight="1">
      <c r="M790" s="57"/>
      <c r="N790" s="57"/>
      <c r="O790" s="57"/>
      <c r="P790" s="57"/>
      <c r="Q790" s="57"/>
    </row>
    <row r="791" spans="13:17" ht="15.75" customHeight="1">
      <c r="M791" s="57"/>
      <c r="N791" s="57"/>
      <c r="O791" s="57"/>
      <c r="P791" s="57"/>
      <c r="Q791" s="57"/>
    </row>
    <row r="792" spans="13:17" ht="15.75" customHeight="1">
      <c r="M792" s="57"/>
      <c r="N792" s="57"/>
      <c r="O792" s="57"/>
      <c r="P792" s="57"/>
      <c r="Q792" s="57"/>
    </row>
    <row r="793" spans="13:17" ht="15.75" customHeight="1">
      <c r="M793" s="57"/>
      <c r="N793" s="57"/>
      <c r="O793" s="57"/>
      <c r="P793" s="57"/>
      <c r="Q793" s="57"/>
    </row>
    <row r="794" spans="13:17" ht="15.75" customHeight="1">
      <c r="M794" s="57"/>
      <c r="N794" s="57"/>
      <c r="O794" s="57"/>
      <c r="P794" s="57"/>
      <c r="Q794" s="57"/>
    </row>
    <row r="795" spans="13:17" ht="15.75" customHeight="1">
      <c r="M795" s="57"/>
      <c r="N795" s="57"/>
      <c r="O795" s="57"/>
      <c r="P795" s="57"/>
      <c r="Q795" s="57"/>
    </row>
    <row r="796" spans="13:17" ht="15.75" customHeight="1">
      <c r="M796" s="57"/>
      <c r="N796" s="57"/>
      <c r="O796" s="57"/>
      <c r="P796" s="57"/>
      <c r="Q796" s="57"/>
    </row>
    <row r="797" spans="13:17" ht="15.75" customHeight="1">
      <c r="M797" s="57"/>
      <c r="N797" s="57"/>
      <c r="O797" s="57"/>
      <c r="P797" s="57"/>
      <c r="Q797" s="57"/>
    </row>
    <row r="798" spans="13:17" ht="15.75" customHeight="1">
      <c r="M798" s="57"/>
      <c r="N798" s="57"/>
      <c r="O798" s="57"/>
      <c r="P798" s="57"/>
      <c r="Q798" s="57"/>
    </row>
    <row r="799" spans="13:17" ht="15.75" customHeight="1">
      <c r="M799" s="57"/>
      <c r="N799" s="57"/>
      <c r="O799" s="57"/>
      <c r="P799" s="57"/>
      <c r="Q799" s="57"/>
    </row>
    <row r="800" spans="13:17" ht="15.75" customHeight="1">
      <c r="M800" s="57"/>
      <c r="N800" s="57"/>
      <c r="O800" s="57"/>
      <c r="P800" s="57"/>
      <c r="Q800" s="57"/>
    </row>
    <row r="801" spans="13:17" ht="15.75" customHeight="1">
      <c r="M801" s="57"/>
      <c r="N801" s="57"/>
      <c r="O801" s="57"/>
      <c r="P801" s="57"/>
      <c r="Q801" s="57"/>
    </row>
    <row r="802" spans="13:17" ht="15.75" customHeight="1">
      <c r="M802" s="57"/>
      <c r="N802" s="57"/>
      <c r="O802" s="57"/>
      <c r="P802" s="57"/>
      <c r="Q802" s="57"/>
    </row>
    <row r="803" spans="13:17" ht="15.75" customHeight="1">
      <c r="M803" s="57"/>
      <c r="N803" s="57"/>
      <c r="O803" s="57"/>
      <c r="P803" s="57"/>
      <c r="Q803" s="57"/>
    </row>
    <row r="804" spans="13:17" ht="15.75" customHeight="1">
      <c r="M804" s="57"/>
      <c r="N804" s="57"/>
      <c r="O804" s="57"/>
      <c r="P804" s="57"/>
      <c r="Q804" s="57"/>
    </row>
    <row r="805" spans="13:17" ht="15.75" customHeight="1">
      <c r="M805" s="57"/>
      <c r="N805" s="57"/>
      <c r="O805" s="57"/>
      <c r="P805" s="57"/>
      <c r="Q805" s="57"/>
    </row>
    <row r="806" spans="13:17" ht="15.75" customHeight="1">
      <c r="M806" s="57"/>
      <c r="N806" s="57"/>
      <c r="O806" s="57"/>
      <c r="P806" s="57"/>
      <c r="Q806" s="57"/>
    </row>
    <row r="807" spans="13:17" ht="15.75" customHeight="1">
      <c r="M807" s="57"/>
      <c r="N807" s="57"/>
      <c r="O807" s="57"/>
      <c r="P807" s="57"/>
      <c r="Q807" s="57"/>
    </row>
    <row r="808" spans="13:17" ht="15.75" customHeight="1">
      <c r="M808" s="57"/>
      <c r="N808" s="57"/>
      <c r="O808" s="57"/>
      <c r="P808" s="57"/>
      <c r="Q808" s="57"/>
    </row>
    <row r="809" spans="13:17" ht="15.75" customHeight="1">
      <c r="M809" s="57"/>
      <c r="N809" s="57"/>
      <c r="O809" s="57"/>
      <c r="P809" s="57"/>
      <c r="Q809" s="57"/>
    </row>
    <row r="810" spans="13:17" ht="15.75" customHeight="1">
      <c r="M810" s="57"/>
      <c r="N810" s="57"/>
      <c r="O810" s="57"/>
      <c r="P810" s="57"/>
      <c r="Q810" s="57"/>
    </row>
    <row r="811" spans="13:17" ht="15.75" customHeight="1">
      <c r="M811" s="57"/>
      <c r="N811" s="57"/>
      <c r="O811" s="57"/>
      <c r="P811" s="57"/>
      <c r="Q811" s="57"/>
    </row>
    <row r="812" spans="13:17" ht="15.75" customHeight="1">
      <c r="M812" s="57"/>
      <c r="N812" s="57"/>
      <c r="O812" s="57"/>
      <c r="P812" s="57"/>
      <c r="Q812" s="57"/>
    </row>
    <row r="813" spans="13:17" ht="15.75" customHeight="1">
      <c r="M813" s="57"/>
      <c r="N813" s="57"/>
      <c r="O813" s="57"/>
      <c r="P813" s="57"/>
      <c r="Q813" s="57"/>
    </row>
    <row r="814" spans="13:17" ht="15.75" customHeight="1">
      <c r="M814" s="57"/>
      <c r="N814" s="57"/>
      <c r="O814" s="57"/>
      <c r="P814" s="57"/>
      <c r="Q814" s="57"/>
    </row>
    <row r="815" spans="13:17" ht="15.75" customHeight="1">
      <c r="M815" s="57"/>
      <c r="N815" s="57"/>
      <c r="O815" s="57"/>
      <c r="P815" s="57"/>
      <c r="Q815" s="57"/>
    </row>
    <row r="816" spans="13:17" ht="15.75" customHeight="1">
      <c r="M816" s="57"/>
      <c r="N816" s="57"/>
      <c r="O816" s="57"/>
      <c r="P816" s="57"/>
      <c r="Q816" s="57"/>
    </row>
    <row r="817" spans="13:17" ht="15.75" customHeight="1">
      <c r="M817" s="57"/>
      <c r="N817" s="57"/>
      <c r="O817" s="57"/>
      <c r="P817" s="57"/>
      <c r="Q817" s="57"/>
    </row>
    <row r="818" spans="13:17" ht="15.75" customHeight="1">
      <c r="M818" s="57"/>
      <c r="N818" s="57"/>
      <c r="O818" s="57"/>
      <c r="P818" s="57"/>
      <c r="Q818" s="57"/>
    </row>
    <row r="819" spans="13:17" ht="15.75" customHeight="1">
      <c r="M819" s="57"/>
      <c r="N819" s="57"/>
      <c r="O819" s="57"/>
      <c r="P819" s="57"/>
      <c r="Q819" s="57"/>
    </row>
    <row r="820" spans="13:17" ht="15.75" customHeight="1">
      <c r="M820" s="57"/>
      <c r="N820" s="57"/>
      <c r="O820" s="57"/>
      <c r="P820" s="57"/>
      <c r="Q820" s="57"/>
    </row>
    <row r="821" spans="13:17" ht="15.75" customHeight="1">
      <c r="M821" s="57"/>
      <c r="N821" s="57"/>
      <c r="O821" s="57"/>
      <c r="P821" s="57"/>
      <c r="Q821" s="57"/>
    </row>
    <row r="822" spans="13:17" ht="15.75" customHeight="1">
      <c r="M822" s="57"/>
      <c r="N822" s="57"/>
      <c r="O822" s="57"/>
      <c r="P822" s="57"/>
      <c r="Q822" s="57"/>
    </row>
    <row r="823" spans="13:17" ht="15.75" customHeight="1">
      <c r="M823" s="57"/>
      <c r="N823" s="57"/>
      <c r="O823" s="57"/>
      <c r="P823" s="57"/>
      <c r="Q823" s="57"/>
    </row>
    <row r="824" spans="13:17" ht="15.75" customHeight="1">
      <c r="M824" s="57"/>
      <c r="N824" s="57"/>
      <c r="O824" s="57"/>
      <c r="P824" s="57"/>
      <c r="Q824" s="57"/>
    </row>
    <row r="825" spans="13:17" ht="15.75" customHeight="1">
      <c r="M825" s="57"/>
      <c r="N825" s="57"/>
      <c r="O825" s="57"/>
      <c r="P825" s="57"/>
      <c r="Q825" s="57"/>
    </row>
    <row r="826" spans="13:17" ht="15.75" customHeight="1">
      <c r="M826" s="57"/>
      <c r="N826" s="57"/>
      <c r="O826" s="57"/>
      <c r="P826" s="57"/>
      <c r="Q826" s="57"/>
    </row>
    <row r="827" spans="13:17" ht="15.75" customHeight="1">
      <c r="M827" s="57"/>
      <c r="N827" s="57"/>
      <c r="O827" s="57"/>
      <c r="P827" s="57"/>
      <c r="Q827" s="57"/>
    </row>
    <row r="828" spans="13:17" ht="15.75" customHeight="1">
      <c r="M828" s="57"/>
      <c r="N828" s="57"/>
      <c r="O828" s="57"/>
      <c r="P828" s="57"/>
      <c r="Q828" s="57"/>
    </row>
    <row r="829" spans="13:17" ht="15.75" customHeight="1">
      <c r="M829" s="57"/>
      <c r="N829" s="57"/>
      <c r="O829" s="57"/>
      <c r="P829" s="57"/>
      <c r="Q829" s="57"/>
    </row>
    <row r="830" spans="13:17" ht="15.75" customHeight="1">
      <c r="M830" s="57"/>
      <c r="N830" s="57"/>
      <c r="O830" s="57"/>
      <c r="P830" s="57"/>
      <c r="Q830" s="57"/>
    </row>
    <row r="831" spans="13:17" ht="15.75" customHeight="1">
      <c r="M831" s="57"/>
      <c r="N831" s="57"/>
      <c r="O831" s="57"/>
      <c r="P831" s="57"/>
      <c r="Q831" s="57"/>
    </row>
    <row r="832" spans="13:17" ht="15.75" customHeight="1">
      <c r="M832" s="57"/>
      <c r="N832" s="57"/>
      <c r="O832" s="57"/>
      <c r="P832" s="57"/>
      <c r="Q832" s="57"/>
    </row>
    <row r="833" spans="13:17" ht="15.75" customHeight="1">
      <c r="M833" s="57"/>
      <c r="N833" s="57"/>
      <c r="O833" s="57"/>
      <c r="P833" s="57"/>
      <c r="Q833" s="57"/>
    </row>
    <row r="834" spans="13:17" ht="15.75" customHeight="1">
      <c r="M834" s="57"/>
      <c r="N834" s="57"/>
      <c r="O834" s="57"/>
      <c r="P834" s="57"/>
      <c r="Q834" s="57"/>
    </row>
    <row r="835" spans="13:17" ht="15.75" customHeight="1">
      <c r="M835" s="57"/>
      <c r="N835" s="57"/>
      <c r="O835" s="57"/>
      <c r="P835" s="57"/>
      <c r="Q835" s="57"/>
    </row>
    <row r="836" spans="13:17" ht="15.75" customHeight="1">
      <c r="M836" s="57"/>
      <c r="N836" s="57"/>
      <c r="O836" s="57"/>
      <c r="P836" s="57"/>
      <c r="Q836" s="57"/>
    </row>
    <row r="837" spans="13:17" ht="15.75" customHeight="1">
      <c r="M837" s="57"/>
      <c r="N837" s="57"/>
      <c r="O837" s="57"/>
      <c r="P837" s="57"/>
      <c r="Q837" s="57"/>
    </row>
    <row r="838" spans="13:17" ht="15.75" customHeight="1">
      <c r="M838" s="57"/>
      <c r="N838" s="57"/>
      <c r="O838" s="57"/>
      <c r="P838" s="57"/>
      <c r="Q838" s="57"/>
    </row>
    <row r="839" spans="13:17" ht="15.75" customHeight="1">
      <c r="M839" s="57"/>
      <c r="N839" s="57"/>
      <c r="O839" s="57"/>
      <c r="P839" s="57"/>
      <c r="Q839" s="57"/>
    </row>
    <row r="840" spans="13:17" ht="15.75" customHeight="1">
      <c r="M840" s="57"/>
      <c r="N840" s="57"/>
      <c r="O840" s="57"/>
      <c r="P840" s="57"/>
      <c r="Q840" s="57"/>
    </row>
    <row r="841" spans="13:17" ht="15.75" customHeight="1">
      <c r="M841" s="57"/>
      <c r="N841" s="57"/>
      <c r="O841" s="57"/>
      <c r="P841" s="57"/>
      <c r="Q841" s="57"/>
    </row>
    <row r="842" spans="13:17" ht="15.75" customHeight="1">
      <c r="M842" s="57"/>
      <c r="N842" s="57"/>
      <c r="O842" s="57"/>
      <c r="P842" s="57"/>
      <c r="Q842" s="57"/>
    </row>
    <row r="843" spans="13:17" ht="15.75" customHeight="1">
      <c r="M843" s="57"/>
      <c r="N843" s="57"/>
      <c r="O843" s="57"/>
      <c r="P843" s="57"/>
      <c r="Q843" s="57"/>
    </row>
    <row r="844" spans="13:17" ht="15.75" customHeight="1">
      <c r="M844" s="57"/>
      <c r="N844" s="57"/>
      <c r="O844" s="57"/>
      <c r="P844" s="57"/>
      <c r="Q844" s="57"/>
    </row>
    <row r="845" spans="13:17" ht="15.75" customHeight="1">
      <c r="M845" s="57"/>
      <c r="N845" s="57"/>
      <c r="O845" s="57"/>
      <c r="P845" s="57"/>
      <c r="Q845" s="57"/>
    </row>
    <row r="846" spans="13:17" ht="15.75" customHeight="1">
      <c r="M846" s="57"/>
      <c r="N846" s="57"/>
      <c r="O846" s="57"/>
      <c r="P846" s="57"/>
      <c r="Q846" s="57"/>
    </row>
    <row r="847" spans="13:17" ht="15.75" customHeight="1">
      <c r="M847" s="57"/>
      <c r="N847" s="57"/>
      <c r="O847" s="57"/>
      <c r="P847" s="57"/>
      <c r="Q847" s="57"/>
    </row>
    <row r="848" spans="13:17" ht="15.75" customHeight="1">
      <c r="M848" s="57"/>
      <c r="N848" s="57"/>
      <c r="O848" s="57"/>
      <c r="P848" s="57"/>
      <c r="Q848" s="57"/>
    </row>
    <row r="849" spans="13:17" ht="15.75" customHeight="1">
      <c r="M849" s="57"/>
      <c r="N849" s="57"/>
      <c r="O849" s="57"/>
      <c r="P849" s="57"/>
      <c r="Q849" s="57"/>
    </row>
    <row r="850" spans="13:17" ht="15.75" customHeight="1">
      <c r="M850" s="57"/>
      <c r="N850" s="57"/>
      <c r="O850" s="57"/>
      <c r="P850" s="57"/>
      <c r="Q850" s="57"/>
    </row>
    <row r="851" spans="13:17" ht="15.75" customHeight="1">
      <c r="M851" s="57"/>
      <c r="N851" s="57"/>
      <c r="O851" s="57"/>
      <c r="P851" s="57"/>
      <c r="Q851" s="57"/>
    </row>
    <row r="852" spans="13:17" ht="15.75" customHeight="1">
      <c r="M852" s="57"/>
      <c r="N852" s="57"/>
      <c r="O852" s="57"/>
      <c r="P852" s="57"/>
      <c r="Q852" s="57"/>
    </row>
    <row r="853" spans="13:17" ht="15.75" customHeight="1">
      <c r="M853" s="57"/>
      <c r="N853" s="57"/>
      <c r="O853" s="57"/>
      <c r="P853" s="57"/>
      <c r="Q853" s="57"/>
    </row>
    <row r="854" spans="13:17" ht="15.75" customHeight="1">
      <c r="M854" s="57"/>
      <c r="N854" s="57"/>
      <c r="O854" s="57"/>
      <c r="P854" s="57"/>
      <c r="Q854" s="57"/>
    </row>
    <row r="855" spans="13:17" ht="15.75" customHeight="1">
      <c r="M855" s="57"/>
      <c r="N855" s="57"/>
      <c r="O855" s="57"/>
      <c r="P855" s="57"/>
      <c r="Q855" s="57"/>
    </row>
    <row r="856" spans="13:17" ht="15.75" customHeight="1">
      <c r="M856" s="57"/>
      <c r="N856" s="57"/>
      <c r="O856" s="57"/>
      <c r="P856" s="57"/>
      <c r="Q856" s="57"/>
    </row>
    <row r="857" spans="13:17" ht="15.75" customHeight="1">
      <c r="M857" s="57"/>
      <c r="N857" s="57"/>
      <c r="O857" s="57"/>
      <c r="P857" s="57"/>
      <c r="Q857" s="57"/>
    </row>
    <row r="858" spans="13:17" ht="15.75" customHeight="1">
      <c r="M858" s="57"/>
      <c r="N858" s="57"/>
      <c r="O858" s="57"/>
      <c r="P858" s="57"/>
      <c r="Q858" s="57"/>
    </row>
    <row r="859" spans="13:17" ht="15.75" customHeight="1">
      <c r="M859" s="57"/>
      <c r="N859" s="57"/>
      <c r="O859" s="57"/>
      <c r="P859" s="57"/>
      <c r="Q859" s="57"/>
    </row>
    <row r="860" spans="13:17" ht="15.75" customHeight="1">
      <c r="M860" s="57"/>
      <c r="N860" s="57"/>
      <c r="O860" s="57"/>
      <c r="P860" s="57"/>
      <c r="Q860" s="57"/>
    </row>
    <row r="861" spans="13:17" ht="15.75" customHeight="1">
      <c r="M861" s="57"/>
      <c r="N861" s="57"/>
      <c r="O861" s="57"/>
      <c r="P861" s="57"/>
      <c r="Q861" s="57"/>
    </row>
    <row r="862" spans="13:17" ht="15.75" customHeight="1">
      <c r="M862" s="57"/>
      <c r="N862" s="57"/>
      <c r="O862" s="57"/>
      <c r="P862" s="57"/>
      <c r="Q862" s="57"/>
    </row>
    <row r="863" spans="13:17" ht="15.75" customHeight="1">
      <c r="M863" s="57"/>
      <c r="N863" s="57"/>
      <c r="O863" s="57"/>
      <c r="P863" s="57"/>
      <c r="Q863" s="57"/>
    </row>
    <row r="864" spans="13:17" ht="15.75" customHeight="1">
      <c r="M864" s="57"/>
      <c r="N864" s="57"/>
      <c r="O864" s="57"/>
      <c r="P864" s="57"/>
      <c r="Q864" s="57"/>
    </row>
    <row r="865" spans="13:17" ht="15.75" customHeight="1">
      <c r="M865" s="57"/>
      <c r="N865" s="57"/>
      <c r="O865" s="57"/>
      <c r="P865" s="57"/>
      <c r="Q865" s="57"/>
    </row>
    <row r="866" spans="13:17" ht="15.75" customHeight="1">
      <c r="M866" s="57"/>
      <c r="N866" s="57"/>
      <c r="O866" s="57"/>
      <c r="P866" s="57"/>
      <c r="Q866" s="57"/>
    </row>
    <row r="867" spans="13:17" ht="15.75" customHeight="1">
      <c r="M867" s="57"/>
      <c r="N867" s="57"/>
      <c r="O867" s="57"/>
      <c r="P867" s="57"/>
      <c r="Q867" s="57"/>
    </row>
    <row r="868" spans="13:17" ht="15.75" customHeight="1">
      <c r="M868" s="57"/>
      <c r="N868" s="57"/>
      <c r="O868" s="57"/>
      <c r="P868" s="57"/>
      <c r="Q868" s="57"/>
    </row>
    <row r="869" spans="13:17" ht="15.75" customHeight="1">
      <c r="M869" s="57"/>
      <c r="N869" s="57"/>
      <c r="O869" s="57"/>
      <c r="P869" s="57"/>
      <c r="Q869" s="57"/>
    </row>
    <row r="870" spans="13:17" ht="15.75" customHeight="1">
      <c r="M870" s="57"/>
      <c r="N870" s="57"/>
      <c r="O870" s="57"/>
      <c r="P870" s="57"/>
      <c r="Q870" s="57"/>
    </row>
    <row r="871" spans="13:17" ht="15.75" customHeight="1">
      <c r="M871" s="57"/>
      <c r="N871" s="57"/>
      <c r="O871" s="57"/>
      <c r="P871" s="57"/>
      <c r="Q871" s="57"/>
    </row>
    <row r="872" spans="13:17" ht="15.75" customHeight="1">
      <c r="M872" s="57"/>
      <c r="N872" s="57"/>
      <c r="O872" s="57"/>
      <c r="P872" s="57"/>
      <c r="Q872" s="57"/>
    </row>
    <row r="873" spans="13:17" ht="15.75" customHeight="1">
      <c r="M873" s="57"/>
      <c r="N873" s="57"/>
      <c r="O873" s="57"/>
      <c r="P873" s="57"/>
      <c r="Q873" s="57"/>
    </row>
    <row r="874" spans="13:17" ht="15.75" customHeight="1">
      <c r="M874" s="57"/>
      <c r="N874" s="57"/>
      <c r="O874" s="57"/>
      <c r="P874" s="57"/>
      <c r="Q874" s="57"/>
    </row>
    <row r="875" spans="13:17" ht="15.75" customHeight="1">
      <c r="M875" s="57"/>
      <c r="N875" s="57"/>
      <c r="O875" s="57"/>
      <c r="P875" s="57"/>
      <c r="Q875" s="57"/>
    </row>
    <row r="876" spans="13:17" ht="15.75" customHeight="1">
      <c r="M876" s="57"/>
      <c r="N876" s="57"/>
      <c r="O876" s="57"/>
      <c r="P876" s="57"/>
      <c r="Q876" s="57"/>
    </row>
    <row r="877" spans="13:17" ht="15.75" customHeight="1">
      <c r="M877" s="57"/>
      <c r="N877" s="57"/>
      <c r="O877" s="57"/>
      <c r="P877" s="57"/>
      <c r="Q877" s="57"/>
    </row>
    <row r="878" spans="13:17" ht="15.75" customHeight="1">
      <c r="M878" s="57"/>
      <c r="N878" s="57"/>
      <c r="O878" s="57"/>
      <c r="P878" s="57"/>
      <c r="Q878" s="57"/>
    </row>
    <row r="879" spans="13:17" ht="15.75" customHeight="1">
      <c r="M879" s="57"/>
      <c r="N879" s="57"/>
      <c r="O879" s="57"/>
      <c r="P879" s="57"/>
      <c r="Q879" s="57"/>
    </row>
    <row r="880" spans="13:17" ht="15.75" customHeight="1">
      <c r="M880" s="57"/>
      <c r="N880" s="57"/>
      <c r="O880" s="57"/>
      <c r="P880" s="57"/>
      <c r="Q880" s="57"/>
    </row>
    <row r="881" spans="13:17" ht="15.75" customHeight="1">
      <c r="M881" s="57"/>
      <c r="N881" s="57"/>
      <c r="O881" s="57"/>
      <c r="P881" s="57"/>
      <c r="Q881" s="57"/>
    </row>
    <row r="882" spans="13:17" ht="15.75" customHeight="1">
      <c r="M882" s="57"/>
      <c r="N882" s="57"/>
      <c r="O882" s="57"/>
      <c r="P882" s="57"/>
      <c r="Q882" s="57"/>
    </row>
    <row r="883" spans="13:17" ht="15.75" customHeight="1">
      <c r="M883" s="57"/>
      <c r="N883" s="57"/>
      <c r="O883" s="57"/>
      <c r="P883" s="57"/>
      <c r="Q883" s="57"/>
    </row>
    <row r="884" spans="13:17" ht="15.75" customHeight="1">
      <c r="M884" s="57"/>
      <c r="N884" s="57"/>
      <c r="O884" s="57"/>
      <c r="P884" s="57"/>
      <c r="Q884" s="57"/>
    </row>
    <row r="885" spans="13:17" ht="15.75" customHeight="1">
      <c r="M885" s="57"/>
      <c r="N885" s="57"/>
      <c r="O885" s="57"/>
      <c r="P885" s="57"/>
      <c r="Q885" s="57"/>
    </row>
    <row r="886" spans="13:17" ht="15.75" customHeight="1">
      <c r="M886" s="57"/>
      <c r="N886" s="57"/>
      <c r="O886" s="57"/>
      <c r="P886" s="57"/>
      <c r="Q886" s="57"/>
    </row>
    <row r="887" spans="13:17" ht="15.75" customHeight="1">
      <c r="M887" s="57"/>
      <c r="N887" s="57"/>
      <c r="O887" s="57"/>
      <c r="P887" s="57"/>
      <c r="Q887" s="57"/>
    </row>
    <row r="888" spans="13:17" ht="15.75" customHeight="1">
      <c r="M888" s="57"/>
      <c r="N888" s="57"/>
      <c r="O888" s="57"/>
      <c r="P888" s="57"/>
      <c r="Q888" s="57"/>
    </row>
    <row r="889" spans="13:17" ht="15.75" customHeight="1">
      <c r="M889" s="57"/>
      <c r="N889" s="57"/>
      <c r="O889" s="57"/>
      <c r="P889" s="57"/>
      <c r="Q889" s="57"/>
    </row>
    <row r="890" spans="13:17" ht="15.75" customHeight="1">
      <c r="M890" s="57"/>
      <c r="N890" s="57"/>
      <c r="O890" s="57"/>
      <c r="P890" s="57"/>
      <c r="Q890" s="57"/>
    </row>
    <row r="891" spans="13:17" ht="15.75" customHeight="1">
      <c r="M891" s="57"/>
      <c r="N891" s="57"/>
      <c r="O891" s="57"/>
      <c r="P891" s="57"/>
      <c r="Q891" s="57"/>
    </row>
    <row r="892" spans="13:17" ht="15.75" customHeight="1">
      <c r="M892" s="57"/>
      <c r="N892" s="57"/>
      <c r="O892" s="57"/>
      <c r="P892" s="57"/>
      <c r="Q892" s="57"/>
    </row>
    <row r="893" spans="13:17" ht="15.75" customHeight="1">
      <c r="M893" s="57"/>
      <c r="N893" s="57"/>
      <c r="O893" s="57"/>
      <c r="P893" s="57"/>
      <c r="Q893" s="57"/>
    </row>
    <row r="894" spans="13:17" ht="15.75" customHeight="1">
      <c r="M894" s="57"/>
      <c r="N894" s="57"/>
      <c r="O894" s="57"/>
      <c r="P894" s="57"/>
      <c r="Q894" s="57"/>
    </row>
    <row r="895" spans="13:17" ht="15.75" customHeight="1">
      <c r="M895" s="57"/>
      <c r="N895" s="57"/>
      <c r="O895" s="57"/>
      <c r="P895" s="57"/>
      <c r="Q895" s="57"/>
    </row>
    <row r="896" spans="13:17" ht="15.75" customHeight="1">
      <c r="M896" s="57"/>
      <c r="N896" s="57"/>
      <c r="O896" s="57"/>
      <c r="P896" s="57"/>
      <c r="Q896" s="57"/>
    </row>
    <row r="897" spans="13:17" ht="15.75" customHeight="1">
      <c r="M897" s="57"/>
      <c r="N897" s="57"/>
      <c r="O897" s="57"/>
      <c r="P897" s="57"/>
      <c r="Q897" s="57"/>
    </row>
    <row r="898" spans="13:17" ht="15.75" customHeight="1">
      <c r="M898" s="57"/>
      <c r="N898" s="57"/>
      <c r="O898" s="57"/>
      <c r="P898" s="57"/>
      <c r="Q898" s="57"/>
    </row>
    <row r="899" spans="13:17" ht="15.75" customHeight="1">
      <c r="M899" s="57"/>
      <c r="N899" s="57"/>
      <c r="O899" s="57"/>
      <c r="P899" s="57"/>
      <c r="Q899" s="57"/>
    </row>
    <row r="900" spans="13:17" ht="15.75" customHeight="1">
      <c r="M900" s="57"/>
      <c r="N900" s="57"/>
      <c r="O900" s="57"/>
      <c r="P900" s="57"/>
      <c r="Q900" s="57"/>
    </row>
    <row r="901" spans="13:17" ht="15.75" customHeight="1">
      <c r="M901" s="57"/>
      <c r="N901" s="57"/>
      <c r="O901" s="57"/>
      <c r="P901" s="57"/>
      <c r="Q901" s="57"/>
    </row>
    <row r="902" spans="13:17" ht="15.75" customHeight="1">
      <c r="M902" s="57"/>
      <c r="N902" s="57"/>
      <c r="O902" s="57"/>
      <c r="P902" s="57"/>
      <c r="Q902" s="57"/>
    </row>
    <row r="903" spans="13:17" ht="15.75" customHeight="1">
      <c r="M903" s="57"/>
      <c r="N903" s="57"/>
      <c r="O903" s="57"/>
      <c r="P903" s="57"/>
      <c r="Q903" s="57"/>
    </row>
    <row r="904" spans="13:17" ht="15.75" customHeight="1">
      <c r="M904" s="57"/>
      <c r="N904" s="57"/>
      <c r="O904" s="57"/>
      <c r="P904" s="57"/>
      <c r="Q904" s="57"/>
    </row>
    <row r="905" spans="13:17" ht="15.75" customHeight="1">
      <c r="M905" s="57"/>
      <c r="N905" s="57"/>
      <c r="O905" s="57"/>
      <c r="P905" s="57"/>
      <c r="Q905" s="57"/>
    </row>
    <row r="906" spans="13:17" ht="15.75" customHeight="1">
      <c r="M906" s="57"/>
      <c r="N906" s="57"/>
      <c r="O906" s="57"/>
      <c r="P906" s="57"/>
      <c r="Q906" s="57"/>
    </row>
    <row r="907" spans="13:17" ht="15.75" customHeight="1">
      <c r="M907" s="57"/>
      <c r="N907" s="57"/>
      <c r="O907" s="57"/>
      <c r="P907" s="57"/>
      <c r="Q907" s="57"/>
    </row>
    <row r="908" spans="13:17" ht="15.75" customHeight="1">
      <c r="M908" s="57"/>
      <c r="N908" s="57"/>
      <c r="O908" s="57"/>
      <c r="P908" s="57"/>
      <c r="Q908" s="57"/>
    </row>
    <row r="909" spans="13:17" ht="15.75" customHeight="1">
      <c r="M909" s="57"/>
      <c r="N909" s="57"/>
      <c r="O909" s="57"/>
      <c r="P909" s="57"/>
      <c r="Q909" s="57"/>
    </row>
    <row r="910" spans="13:17" ht="15.75" customHeight="1">
      <c r="M910" s="57"/>
      <c r="N910" s="57"/>
      <c r="O910" s="57"/>
      <c r="P910" s="57"/>
      <c r="Q910" s="57"/>
    </row>
    <row r="911" spans="13:17" ht="15.75" customHeight="1">
      <c r="M911" s="57"/>
      <c r="N911" s="57"/>
      <c r="O911" s="57"/>
      <c r="P911" s="57"/>
      <c r="Q911" s="57"/>
    </row>
    <row r="912" spans="13:17" ht="15.75" customHeight="1">
      <c r="M912" s="57"/>
      <c r="N912" s="57"/>
      <c r="O912" s="57"/>
      <c r="P912" s="57"/>
      <c r="Q912" s="57"/>
    </row>
    <row r="913" spans="13:17" ht="15.75" customHeight="1">
      <c r="M913" s="57"/>
      <c r="N913" s="57"/>
      <c r="O913" s="57"/>
      <c r="P913" s="57"/>
      <c r="Q913" s="57"/>
    </row>
    <row r="914" spans="13:17" ht="15.75" customHeight="1">
      <c r="M914" s="57"/>
      <c r="N914" s="57"/>
      <c r="O914" s="57"/>
      <c r="P914" s="57"/>
      <c r="Q914" s="57"/>
    </row>
    <row r="915" spans="13:17" ht="15.75" customHeight="1">
      <c r="M915" s="57"/>
      <c r="N915" s="57"/>
      <c r="O915" s="57"/>
      <c r="P915" s="57"/>
      <c r="Q915" s="57"/>
    </row>
    <row r="916" spans="13:17" ht="15.75" customHeight="1">
      <c r="M916" s="57"/>
      <c r="N916" s="57"/>
      <c r="O916" s="57"/>
      <c r="P916" s="57"/>
      <c r="Q916" s="57"/>
    </row>
    <row r="917" spans="13:17" ht="15.75" customHeight="1">
      <c r="M917" s="57"/>
      <c r="N917" s="57"/>
      <c r="O917" s="57"/>
      <c r="P917" s="57"/>
      <c r="Q917" s="57"/>
    </row>
    <row r="918" spans="13:17" ht="15.75" customHeight="1">
      <c r="M918" s="57"/>
      <c r="N918" s="57"/>
      <c r="O918" s="57"/>
      <c r="P918" s="57"/>
      <c r="Q918" s="57"/>
    </row>
    <row r="919" spans="13:17" ht="15.75" customHeight="1">
      <c r="M919" s="57"/>
      <c r="N919" s="57"/>
      <c r="O919" s="57"/>
      <c r="P919" s="57"/>
      <c r="Q919" s="57"/>
    </row>
    <row r="920" spans="13:17" ht="15.75" customHeight="1">
      <c r="M920" s="57"/>
      <c r="N920" s="57"/>
      <c r="O920" s="57"/>
      <c r="P920" s="57"/>
      <c r="Q920" s="57"/>
    </row>
    <row r="921" spans="13:17" ht="15.75" customHeight="1">
      <c r="M921" s="57"/>
      <c r="N921" s="57"/>
      <c r="O921" s="57"/>
      <c r="P921" s="57"/>
      <c r="Q921" s="57"/>
    </row>
    <row r="922" spans="13:17" ht="15.75" customHeight="1">
      <c r="M922" s="57"/>
      <c r="N922" s="57"/>
      <c r="O922" s="57"/>
      <c r="P922" s="57"/>
      <c r="Q922" s="57"/>
    </row>
    <row r="923" spans="13:17" ht="15.75" customHeight="1">
      <c r="M923" s="57"/>
      <c r="N923" s="57"/>
      <c r="O923" s="57"/>
      <c r="P923" s="57"/>
      <c r="Q923" s="57"/>
    </row>
    <row r="924" spans="13:17" ht="15.75" customHeight="1">
      <c r="M924" s="57"/>
      <c r="N924" s="57"/>
      <c r="O924" s="57"/>
      <c r="P924" s="57"/>
      <c r="Q924" s="57"/>
    </row>
    <row r="925" spans="13:17" ht="15.75" customHeight="1">
      <c r="M925" s="57"/>
      <c r="N925" s="57"/>
      <c r="O925" s="57"/>
      <c r="P925" s="57"/>
      <c r="Q925" s="57"/>
    </row>
    <row r="926" spans="13:17" ht="15.75" customHeight="1">
      <c r="M926" s="57"/>
      <c r="N926" s="57"/>
      <c r="O926" s="57"/>
      <c r="P926" s="57"/>
      <c r="Q926" s="57"/>
    </row>
    <row r="927" spans="13:17" ht="15.75" customHeight="1">
      <c r="M927" s="57"/>
      <c r="N927" s="57"/>
      <c r="O927" s="57"/>
      <c r="P927" s="57"/>
      <c r="Q927" s="57"/>
    </row>
    <row r="928" spans="13:17" ht="15.75" customHeight="1">
      <c r="M928" s="57"/>
      <c r="N928" s="57"/>
      <c r="O928" s="57"/>
      <c r="P928" s="57"/>
      <c r="Q928" s="57"/>
    </row>
    <row r="929" spans="13:17" ht="15.75" customHeight="1">
      <c r="M929" s="57"/>
      <c r="N929" s="57"/>
      <c r="O929" s="57"/>
      <c r="P929" s="57"/>
      <c r="Q929" s="57"/>
    </row>
    <row r="930" spans="13:17" ht="15.75" customHeight="1">
      <c r="M930" s="57"/>
      <c r="N930" s="57"/>
      <c r="O930" s="57"/>
      <c r="P930" s="57"/>
      <c r="Q930" s="57"/>
    </row>
    <row r="931" spans="13:17" ht="15.75" customHeight="1">
      <c r="M931" s="57"/>
      <c r="N931" s="57"/>
      <c r="O931" s="57"/>
      <c r="P931" s="57"/>
      <c r="Q931" s="57"/>
    </row>
    <row r="932" spans="13:17" ht="15.75" customHeight="1">
      <c r="M932" s="57"/>
      <c r="N932" s="57"/>
      <c r="O932" s="57"/>
      <c r="P932" s="57"/>
      <c r="Q932" s="57"/>
    </row>
    <row r="933" spans="13:17" ht="15.75" customHeight="1">
      <c r="M933" s="57"/>
      <c r="N933" s="57"/>
      <c r="O933" s="57"/>
      <c r="P933" s="57"/>
      <c r="Q933" s="57"/>
    </row>
    <row r="934" spans="13:17" ht="15.75" customHeight="1">
      <c r="M934" s="57"/>
      <c r="N934" s="57"/>
      <c r="O934" s="57"/>
      <c r="P934" s="57"/>
      <c r="Q934" s="57"/>
    </row>
    <row r="935" spans="13:17" ht="15.75" customHeight="1">
      <c r="M935" s="57"/>
      <c r="N935" s="57"/>
      <c r="O935" s="57"/>
      <c r="P935" s="57"/>
      <c r="Q935" s="57"/>
    </row>
    <row r="936" spans="13:17" ht="15.75" customHeight="1">
      <c r="M936" s="57"/>
      <c r="N936" s="57"/>
      <c r="O936" s="57"/>
      <c r="P936" s="57"/>
      <c r="Q936" s="57"/>
    </row>
    <row r="937" spans="13:17" ht="15.75" customHeight="1">
      <c r="M937" s="57"/>
      <c r="N937" s="57"/>
      <c r="O937" s="57"/>
      <c r="P937" s="57"/>
      <c r="Q937" s="57"/>
    </row>
    <row r="938" spans="13:17" ht="15.75" customHeight="1">
      <c r="M938" s="57"/>
      <c r="N938" s="57"/>
      <c r="O938" s="57"/>
      <c r="P938" s="57"/>
      <c r="Q938" s="57"/>
    </row>
    <row r="939" spans="13:17" ht="15.75" customHeight="1">
      <c r="M939" s="57"/>
      <c r="N939" s="57"/>
      <c r="O939" s="57"/>
      <c r="P939" s="57"/>
      <c r="Q939" s="57"/>
    </row>
    <row r="940" spans="13:17" ht="15.75" customHeight="1">
      <c r="M940" s="57"/>
      <c r="N940" s="57"/>
      <c r="O940" s="57"/>
      <c r="P940" s="57"/>
      <c r="Q940" s="57"/>
    </row>
    <row r="941" spans="13:17" ht="15.75" customHeight="1">
      <c r="M941" s="57"/>
      <c r="N941" s="57"/>
      <c r="O941" s="57"/>
      <c r="P941" s="57"/>
      <c r="Q941" s="57"/>
    </row>
    <row r="942" spans="13:17" ht="15.75" customHeight="1">
      <c r="M942" s="57"/>
      <c r="N942" s="57"/>
      <c r="O942" s="57"/>
      <c r="P942" s="57"/>
      <c r="Q942" s="57"/>
    </row>
    <row r="943" spans="13:17" ht="15.75" customHeight="1">
      <c r="M943" s="57"/>
      <c r="N943" s="57"/>
      <c r="O943" s="57"/>
      <c r="P943" s="57"/>
      <c r="Q943" s="57"/>
    </row>
    <row r="944" spans="13:17" ht="15.75" customHeight="1">
      <c r="M944" s="57"/>
      <c r="N944" s="57"/>
      <c r="O944" s="57"/>
      <c r="P944" s="57"/>
      <c r="Q944" s="57"/>
    </row>
    <row r="945" spans="13:17" ht="15.75" customHeight="1">
      <c r="M945" s="57"/>
      <c r="N945" s="57"/>
      <c r="O945" s="57"/>
      <c r="P945" s="57"/>
      <c r="Q945" s="57"/>
    </row>
    <row r="946" spans="13:17" ht="15.75" customHeight="1">
      <c r="M946" s="57"/>
      <c r="N946" s="57"/>
      <c r="O946" s="57"/>
      <c r="P946" s="57"/>
      <c r="Q946" s="57"/>
    </row>
    <row r="947" spans="13:17" ht="15.75" customHeight="1">
      <c r="M947" s="57"/>
      <c r="N947" s="57"/>
      <c r="O947" s="57"/>
      <c r="P947" s="57"/>
      <c r="Q947" s="57"/>
    </row>
    <row r="948" spans="13:17" ht="15.75" customHeight="1">
      <c r="M948" s="57"/>
      <c r="N948" s="57"/>
      <c r="O948" s="57"/>
      <c r="P948" s="57"/>
      <c r="Q948" s="57"/>
    </row>
    <row r="949" spans="13:17" ht="15.75" customHeight="1">
      <c r="M949" s="57"/>
      <c r="N949" s="57"/>
      <c r="O949" s="57"/>
      <c r="P949" s="57"/>
      <c r="Q949" s="57"/>
    </row>
    <row r="950" spans="13:17" ht="15.75" customHeight="1">
      <c r="M950" s="57"/>
      <c r="N950" s="57"/>
      <c r="O950" s="57"/>
      <c r="P950" s="57"/>
      <c r="Q950" s="57"/>
    </row>
    <row r="951" spans="13:17" ht="15.75" customHeight="1">
      <c r="M951" s="57"/>
      <c r="N951" s="57"/>
      <c r="O951" s="57"/>
      <c r="P951" s="57"/>
      <c r="Q951" s="57"/>
    </row>
    <row r="952" spans="13:17" ht="15.75" customHeight="1">
      <c r="M952" s="57"/>
      <c r="N952" s="57"/>
      <c r="O952" s="57"/>
      <c r="P952" s="57"/>
      <c r="Q952" s="57"/>
    </row>
    <row r="953" spans="13:17" ht="15.75" customHeight="1">
      <c r="M953" s="57"/>
      <c r="N953" s="57"/>
      <c r="O953" s="57"/>
      <c r="P953" s="57"/>
      <c r="Q953" s="57"/>
    </row>
    <row r="954" spans="13:17" ht="15.75" customHeight="1">
      <c r="M954" s="57"/>
      <c r="N954" s="57"/>
      <c r="O954" s="57"/>
      <c r="P954" s="57"/>
      <c r="Q954" s="57"/>
    </row>
    <row r="955" spans="13:17" ht="15.75" customHeight="1">
      <c r="M955" s="57"/>
      <c r="N955" s="57"/>
      <c r="O955" s="57"/>
      <c r="P955" s="57"/>
      <c r="Q955" s="57"/>
    </row>
    <row r="956" spans="13:17" ht="15.75" customHeight="1">
      <c r="M956" s="57"/>
      <c r="N956" s="57"/>
      <c r="O956" s="57"/>
      <c r="P956" s="57"/>
      <c r="Q956" s="57"/>
    </row>
    <row r="957" spans="13:17" ht="15.75" customHeight="1">
      <c r="M957" s="57"/>
      <c r="N957" s="57"/>
      <c r="O957" s="57"/>
      <c r="P957" s="57"/>
      <c r="Q957" s="57"/>
    </row>
    <row r="958" spans="13:17" ht="15.75" customHeight="1">
      <c r="M958" s="57"/>
      <c r="N958" s="57"/>
      <c r="O958" s="57"/>
      <c r="P958" s="57"/>
      <c r="Q958" s="57"/>
    </row>
    <row r="959" spans="13:17" ht="15.75" customHeight="1">
      <c r="M959" s="57"/>
      <c r="N959" s="57"/>
      <c r="O959" s="57"/>
      <c r="P959" s="57"/>
      <c r="Q959" s="57"/>
    </row>
    <row r="960" spans="13:17" ht="15.75" customHeight="1">
      <c r="M960" s="57"/>
      <c r="N960" s="57"/>
      <c r="O960" s="57"/>
      <c r="P960" s="57"/>
      <c r="Q960" s="57"/>
    </row>
    <row r="961" spans="13:17" ht="15.75" customHeight="1">
      <c r="M961" s="57"/>
      <c r="N961" s="57"/>
      <c r="O961" s="57"/>
      <c r="P961" s="57"/>
      <c r="Q961" s="57"/>
    </row>
    <row r="962" spans="13:17" ht="15.75" customHeight="1">
      <c r="M962" s="57"/>
      <c r="N962" s="57"/>
      <c r="O962" s="57"/>
      <c r="P962" s="57"/>
      <c r="Q962" s="57"/>
    </row>
    <row r="963" spans="13:17" ht="15.75" customHeight="1">
      <c r="M963" s="57"/>
      <c r="N963" s="57"/>
      <c r="O963" s="57"/>
      <c r="P963" s="57"/>
      <c r="Q963" s="57"/>
    </row>
    <row r="964" spans="13:17" ht="15.75" customHeight="1">
      <c r="M964" s="57"/>
      <c r="N964" s="57"/>
      <c r="O964" s="57"/>
      <c r="P964" s="57"/>
      <c r="Q964" s="57"/>
    </row>
    <row r="965" spans="13:17" ht="15.75" customHeight="1">
      <c r="M965" s="57"/>
      <c r="N965" s="57"/>
      <c r="O965" s="57"/>
      <c r="P965" s="57"/>
      <c r="Q965" s="57"/>
    </row>
    <row r="966" spans="13:17" ht="15.75" customHeight="1">
      <c r="M966" s="57"/>
      <c r="N966" s="57"/>
      <c r="O966" s="57"/>
      <c r="P966" s="57"/>
      <c r="Q966" s="57"/>
    </row>
    <row r="967" spans="13:17" ht="15.75" customHeight="1">
      <c r="M967" s="57"/>
      <c r="N967" s="57"/>
      <c r="O967" s="57"/>
      <c r="P967" s="57"/>
      <c r="Q967" s="57"/>
    </row>
    <row r="968" spans="13:17" ht="15.75" customHeight="1">
      <c r="M968" s="57"/>
      <c r="N968" s="57"/>
      <c r="O968" s="57"/>
      <c r="P968" s="57"/>
      <c r="Q968" s="57"/>
    </row>
    <row r="969" spans="13:17" ht="15.75" customHeight="1">
      <c r="M969" s="57"/>
      <c r="N969" s="57"/>
      <c r="O969" s="57"/>
      <c r="P969" s="57"/>
      <c r="Q969" s="57"/>
    </row>
    <row r="970" spans="13:17" ht="15.75" customHeight="1">
      <c r="M970" s="57"/>
      <c r="N970" s="57"/>
      <c r="O970" s="57"/>
      <c r="P970" s="57"/>
      <c r="Q970" s="57"/>
    </row>
    <row r="971" spans="13:17" ht="15.75" customHeight="1">
      <c r="M971" s="57"/>
      <c r="N971" s="57"/>
      <c r="O971" s="57"/>
      <c r="P971" s="57"/>
      <c r="Q971" s="57"/>
    </row>
    <row r="972" spans="13:17" ht="15.75" customHeight="1">
      <c r="M972" s="57"/>
      <c r="N972" s="57"/>
      <c r="O972" s="57"/>
      <c r="P972" s="57"/>
      <c r="Q972" s="57"/>
    </row>
    <row r="973" spans="13:17" ht="15.75" customHeight="1">
      <c r="M973" s="57"/>
      <c r="N973" s="57"/>
      <c r="O973" s="57"/>
      <c r="P973" s="57"/>
      <c r="Q973" s="57"/>
    </row>
    <row r="974" spans="13:17" ht="15.75" customHeight="1">
      <c r="M974" s="57"/>
      <c r="N974" s="57"/>
      <c r="O974" s="57"/>
      <c r="P974" s="57"/>
      <c r="Q974" s="57"/>
    </row>
    <row r="975" spans="13:17" ht="15.75" customHeight="1">
      <c r="M975" s="57"/>
      <c r="N975" s="57"/>
      <c r="O975" s="57"/>
      <c r="P975" s="57"/>
      <c r="Q975" s="57"/>
    </row>
    <row r="976" spans="13:17" ht="15.75" customHeight="1">
      <c r="M976" s="57"/>
      <c r="N976" s="57"/>
      <c r="O976" s="57"/>
      <c r="P976" s="57"/>
      <c r="Q976" s="57"/>
    </row>
    <row r="977" spans="13:17" ht="15.75" customHeight="1">
      <c r="M977" s="57"/>
      <c r="N977" s="57"/>
      <c r="O977" s="57"/>
      <c r="P977" s="57"/>
      <c r="Q977" s="57"/>
    </row>
    <row r="978" spans="13:17" ht="15.75" customHeight="1">
      <c r="M978" s="57"/>
      <c r="N978" s="57"/>
      <c r="O978" s="57"/>
      <c r="P978" s="57"/>
      <c r="Q978" s="57"/>
    </row>
    <row r="979" spans="13:17" ht="15.75" customHeight="1">
      <c r="M979" s="57"/>
      <c r="N979" s="57"/>
      <c r="O979" s="57"/>
      <c r="P979" s="57"/>
      <c r="Q979" s="57"/>
    </row>
    <row r="980" spans="13:17" ht="15.75" customHeight="1">
      <c r="M980" s="57"/>
      <c r="N980" s="57"/>
      <c r="O980" s="57"/>
      <c r="P980" s="57"/>
      <c r="Q980" s="57"/>
    </row>
    <row r="981" spans="13:17" ht="15.75" customHeight="1">
      <c r="M981" s="57"/>
      <c r="N981" s="57"/>
      <c r="O981" s="57"/>
      <c r="P981" s="57"/>
      <c r="Q981" s="57"/>
    </row>
    <row r="982" spans="13:17" ht="15.75" customHeight="1">
      <c r="M982" s="57"/>
      <c r="N982" s="57"/>
      <c r="O982" s="57"/>
      <c r="P982" s="57"/>
      <c r="Q982" s="57"/>
    </row>
    <row r="983" spans="13:17" ht="15.75" customHeight="1">
      <c r="M983" s="57"/>
      <c r="N983" s="57"/>
      <c r="O983" s="57"/>
      <c r="P983" s="57"/>
      <c r="Q983" s="57"/>
    </row>
    <row r="984" spans="13:17" ht="15.75" customHeight="1">
      <c r="M984" s="57"/>
      <c r="N984" s="57"/>
      <c r="O984" s="57"/>
      <c r="P984" s="57"/>
      <c r="Q984" s="57"/>
    </row>
    <row r="985" spans="13:17" ht="15.75" customHeight="1">
      <c r="M985" s="57"/>
      <c r="N985" s="57"/>
      <c r="O985" s="57"/>
      <c r="P985" s="57"/>
      <c r="Q985" s="57"/>
    </row>
    <row r="986" spans="13:17" ht="15.75" customHeight="1">
      <c r="M986" s="57"/>
      <c r="N986" s="57"/>
      <c r="O986" s="57"/>
      <c r="P986" s="57"/>
      <c r="Q986" s="57"/>
    </row>
    <row r="987" spans="13:17" ht="15.75" customHeight="1">
      <c r="M987" s="57"/>
      <c r="N987" s="57"/>
      <c r="O987" s="57"/>
      <c r="P987" s="57"/>
      <c r="Q987" s="57"/>
    </row>
    <row r="988" spans="13:17" ht="15.75" customHeight="1">
      <c r="M988" s="57"/>
      <c r="N988" s="57"/>
      <c r="O988" s="57"/>
      <c r="P988" s="57"/>
      <c r="Q988" s="57"/>
    </row>
    <row r="989" spans="13:17" ht="15.75" customHeight="1">
      <c r="M989" s="57"/>
      <c r="N989" s="57"/>
      <c r="O989" s="57"/>
      <c r="P989" s="57"/>
      <c r="Q989" s="57"/>
    </row>
    <row r="990" spans="13:17" ht="15.75" customHeight="1">
      <c r="M990" s="57"/>
      <c r="N990" s="57"/>
      <c r="O990" s="57"/>
      <c r="P990" s="57"/>
      <c r="Q990" s="57"/>
    </row>
    <row r="991" spans="13:17" ht="15.75" customHeight="1">
      <c r="M991" s="57"/>
      <c r="N991" s="57"/>
      <c r="O991" s="57"/>
      <c r="P991" s="57"/>
      <c r="Q991" s="57"/>
    </row>
    <row r="992" spans="13:17" ht="15.75" customHeight="1">
      <c r="M992" s="57"/>
      <c r="N992" s="57"/>
      <c r="O992" s="57"/>
      <c r="P992" s="57"/>
      <c r="Q992" s="57"/>
    </row>
    <row r="993" spans="13:17" ht="15.75" customHeight="1">
      <c r="M993" s="57"/>
      <c r="N993" s="57"/>
      <c r="O993" s="57"/>
      <c r="P993" s="57"/>
      <c r="Q993" s="57"/>
    </row>
    <row r="994" spans="13:17" ht="15.75" customHeight="1">
      <c r="M994" s="57"/>
      <c r="N994" s="57"/>
      <c r="O994" s="57"/>
      <c r="P994" s="57"/>
      <c r="Q994" s="57"/>
    </row>
    <row r="995" spans="13:17" ht="15.75" customHeight="1">
      <c r="M995" s="57"/>
      <c r="N995" s="57"/>
      <c r="O995" s="57"/>
      <c r="P995" s="57"/>
      <c r="Q995" s="57"/>
    </row>
    <row r="996" spans="13:17" ht="15.75" customHeight="1">
      <c r="M996" s="57"/>
      <c r="N996" s="57"/>
      <c r="O996" s="57"/>
      <c r="P996" s="57"/>
      <c r="Q996" s="57"/>
    </row>
    <row r="997" spans="13:17" ht="15.75" customHeight="1">
      <c r="M997" s="57"/>
      <c r="N997" s="57"/>
      <c r="O997" s="57"/>
      <c r="P997" s="57"/>
      <c r="Q997" s="57"/>
    </row>
    <row r="998" spans="13:17" ht="15.75" customHeight="1">
      <c r="M998" s="57"/>
      <c r="N998" s="57"/>
      <c r="O998" s="57"/>
      <c r="P998" s="57"/>
      <c r="Q998" s="57"/>
    </row>
    <row r="999" spans="13:17" ht="15.75" customHeight="1">
      <c r="M999" s="57"/>
      <c r="N999" s="57"/>
      <c r="O999" s="57"/>
      <c r="P999" s="57"/>
      <c r="Q999" s="57"/>
    </row>
    <row r="1000" spans="13:17" ht="15.75" customHeight="1">
      <c r="M1000" s="57"/>
      <c r="N1000" s="57"/>
      <c r="O1000" s="57"/>
      <c r="P1000" s="57"/>
      <c r="Q1000" s="57"/>
    </row>
    <row r="1001" spans="13:17" ht="15.75" customHeight="1">
      <c r="M1001" s="57"/>
      <c r="N1001" s="57"/>
      <c r="O1001" s="57"/>
      <c r="P1001" s="57"/>
      <c r="Q1001" s="57"/>
    </row>
    <row r="1002" spans="13:17" ht="15.75" customHeight="1">
      <c r="M1002" s="57"/>
      <c r="N1002" s="57"/>
      <c r="O1002" s="57"/>
      <c r="P1002" s="57"/>
      <c r="Q1002" s="57"/>
    </row>
    <row r="1003" spans="13:17" ht="15.75" customHeight="1">
      <c r="M1003" s="57"/>
      <c r="N1003" s="57"/>
      <c r="O1003" s="57"/>
      <c r="P1003" s="57"/>
      <c r="Q1003" s="57"/>
    </row>
    <row r="1004" spans="13:17" ht="15.75" customHeight="1">
      <c r="M1004" s="57"/>
      <c r="N1004" s="57"/>
      <c r="O1004" s="57"/>
      <c r="P1004" s="57"/>
      <c r="Q1004" s="57"/>
    </row>
    <row r="1005" spans="13:17" ht="15.75" customHeight="1">
      <c r="M1005" s="57"/>
      <c r="N1005" s="57"/>
      <c r="O1005" s="57"/>
      <c r="P1005" s="57"/>
      <c r="Q1005" s="57"/>
    </row>
    <row r="1006" spans="13:17" ht="15.75" customHeight="1">
      <c r="M1006" s="57"/>
      <c r="N1006" s="57"/>
      <c r="O1006" s="57"/>
      <c r="P1006" s="57"/>
      <c r="Q1006" s="57"/>
    </row>
    <row r="1007" spans="13:17" ht="15.75" customHeight="1">
      <c r="M1007" s="57"/>
      <c r="N1007" s="57"/>
      <c r="O1007" s="57"/>
      <c r="P1007" s="57"/>
      <c r="Q1007" s="57"/>
    </row>
    <row r="1008" spans="13:17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1">
    <mergeCell ref="A1:A2"/>
  </mergeCells>
  <pageMargins left="0.7" right="0.7" top="0.75" bottom="0.75" header="0" footer="0"/>
  <pageSetup orientation="landscape" r:id="rId1"/>
  <drawing r:id="rId2"/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/>
  <cols>
    <col min="1" max="1" width="10.44140625" customWidth="1"/>
    <col min="2" max="2" width="10.109375" customWidth="1"/>
    <col min="3" max="3" width="22.5546875" customWidth="1"/>
    <col min="4" max="4" width="10.44140625" customWidth="1"/>
    <col min="5" max="5" width="24" customWidth="1"/>
    <col min="6" max="6" width="7.5546875" customWidth="1"/>
    <col min="7" max="7" width="19.5546875" customWidth="1"/>
    <col min="8" max="8" width="9" customWidth="1"/>
    <col min="9" max="12" width="7.5546875" customWidth="1"/>
    <col min="13" max="13" width="4" customWidth="1"/>
    <col min="14" max="15" width="7.5546875" customWidth="1"/>
  </cols>
  <sheetData>
    <row r="1" spans="1:15" ht="14.4">
      <c r="A1" s="82" t="s">
        <v>133</v>
      </c>
      <c r="B1" s="82" t="s">
        <v>436</v>
      </c>
      <c r="C1" s="82" t="s">
        <v>165</v>
      </c>
      <c r="D1" s="82" t="s">
        <v>437</v>
      </c>
      <c r="E1" s="82" t="s">
        <v>438</v>
      </c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14.4">
      <c r="A2" s="108">
        <v>40546</v>
      </c>
      <c r="B2" t="s">
        <v>439</v>
      </c>
      <c r="C2" t="s">
        <v>25</v>
      </c>
      <c r="D2" s="101">
        <v>-154.44999999999999</v>
      </c>
    </row>
    <row r="3" spans="1:15" ht="14.4">
      <c r="A3" s="108">
        <v>40714</v>
      </c>
      <c r="B3" t="s">
        <v>439</v>
      </c>
      <c r="C3" t="s">
        <v>25</v>
      </c>
      <c r="D3" s="101">
        <v>-1033.51</v>
      </c>
    </row>
    <row r="4" spans="1:15" ht="14.4">
      <c r="A4" s="108">
        <v>40812</v>
      </c>
      <c r="B4" t="s">
        <v>439</v>
      </c>
      <c r="C4" t="s">
        <v>25</v>
      </c>
      <c r="D4" s="101">
        <v>-28.34</v>
      </c>
    </row>
    <row r="5" spans="1:15" ht="14.4">
      <c r="A5" s="108">
        <v>40674</v>
      </c>
      <c r="B5" t="s">
        <v>439</v>
      </c>
      <c r="C5" t="s">
        <v>42</v>
      </c>
      <c r="D5" s="101">
        <v>2788.82</v>
      </c>
    </row>
    <row r="6" spans="1:15" ht="14.4">
      <c r="A6" s="108">
        <v>40828</v>
      </c>
      <c r="B6" t="s">
        <v>439</v>
      </c>
      <c r="C6" t="s">
        <v>42</v>
      </c>
      <c r="D6" s="101">
        <v>3288.82</v>
      </c>
    </row>
    <row r="7" spans="1:15" ht="14.4">
      <c r="A7" s="108">
        <v>40647</v>
      </c>
      <c r="B7" t="s">
        <v>448</v>
      </c>
      <c r="C7" t="s">
        <v>42</v>
      </c>
      <c r="D7" s="101">
        <v>-3652.49</v>
      </c>
    </row>
    <row r="8" spans="1:15" ht="14.4">
      <c r="A8" s="108">
        <v>40829</v>
      </c>
      <c r="B8" t="s">
        <v>448</v>
      </c>
      <c r="C8" t="s">
        <v>42</v>
      </c>
      <c r="D8" s="101">
        <v>-3652.49</v>
      </c>
    </row>
    <row r="9" spans="1:15" ht="14.4">
      <c r="A9" s="108">
        <v>40588</v>
      </c>
      <c r="B9" t="s">
        <v>440</v>
      </c>
      <c r="C9" t="s">
        <v>114</v>
      </c>
      <c r="D9" s="101">
        <v>-54.04</v>
      </c>
      <c r="E9" t="s">
        <v>51</v>
      </c>
    </row>
    <row r="10" spans="1:15" ht="14.4">
      <c r="A10" s="108">
        <v>40626</v>
      </c>
      <c r="B10" t="s">
        <v>440</v>
      </c>
      <c r="C10" t="s">
        <v>114</v>
      </c>
      <c r="D10" s="101">
        <v>-54.04</v>
      </c>
      <c r="E10" t="s">
        <v>52</v>
      </c>
    </row>
    <row r="11" spans="1:15" ht="14.4">
      <c r="A11" s="108">
        <v>40631</v>
      </c>
      <c r="B11" t="s">
        <v>440</v>
      </c>
      <c r="C11" t="s">
        <v>114</v>
      </c>
      <c r="D11" s="101">
        <v>-54.04</v>
      </c>
      <c r="E11" t="s">
        <v>53</v>
      </c>
    </row>
    <row r="12" spans="1:15" ht="14.4">
      <c r="A12" s="108">
        <v>40681</v>
      </c>
      <c r="B12" t="s">
        <v>440</v>
      </c>
      <c r="C12" t="s">
        <v>114</v>
      </c>
      <c r="D12" s="101">
        <v>-54.04</v>
      </c>
      <c r="E12" t="s">
        <v>54</v>
      </c>
    </row>
    <row r="13" spans="1:15" ht="14.4">
      <c r="A13" s="108">
        <v>40681</v>
      </c>
      <c r="B13" t="s">
        <v>440</v>
      </c>
      <c r="C13" t="s">
        <v>114</v>
      </c>
      <c r="D13" s="101">
        <v>-54.04</v>
      </c>
      <c r="E13" t="s">
        <v>55</v>
      </c>
    </row>
    <row r="14" spans="1:15" ht="14.4">
      <c r="A14" s="108">
        <v>40806</v>
      </c>
      <c r="B14" t="s">
        <v>440</v>
      </c>
      <c r="C14" t="s">
        <v>114</v>
      </c>
      <c r="D14" s="101">
        <v>-60.67</v>
      </c>
      <c r="E14" t="s">
        <v>449</v>
      </c>
    </row>
    <row r="15" spans="1:15" ht="14.4">
      <c r="A15" s="108">
        <v>40809</v>
      </c>
      <c r="B15" t="s">
        <v>440</v>
      </c>
      <c r="C15" t="s">
        <v>114</v>
      </c>
      <c r="D15" s="101">
        <v>-60.67</v>
      </c>
      <c r="E15" t="s">
        <v>58</v>
      </c>
    </row>
    <row r="16" spans="1:15" ht="14.4">
      <c r="A16" s="108">
        <v>40809</v>
      </c>
      <c r="B16" t="s">
        <v>440</v>
      </c>
      <c r="C16" t="s">
        <v>114</v>
      </c>
      <c r="D16" s="101">
        <v>-60.67</v>
      </c>
      <c r="E16" t="s">
        <v>59</v>
      </c>
    </row>
    <row r="17" spans="1:5" ht="14.4">
      <c r="A17" s="108">
        <v>40856</v>
      </c>
      <c r="B17" t="s">
        <v>440</v>
      </c>
      <c r="C17" t="s">
        <v>114</v>
      </c>
      <c r="D17" s="101">
        <v>-34.159999999999997</v>
      </c>
      <c r="E17" t="s">
        <v>450</v>
      </c>
    </row>
    <row r="18" spans="1:5" ht="14.4">
      <c r="A18" s="108">
        <v>40886</v>
      </c>
      <c r="B18" t="s">
        <v>440</v>
      </c>
      <c r="C18" t="s">
        <v>114</v>
      </c>
      <c r="D18" s="101">
        <v>-54.04</v>
      </c>
      <c r="E18" t="s">
        <v>61</v>
      </c>
    </row>
    <row r="19" spans="1:5" ht="14.4">
      <c r="A19" s="108">
        <v>40911</v>
      </c>
      <c r="B19" t="s">
        <v>440</v>
      </c>
      <c r="C19" t="s">
        <v>114</v>
      </c>
      <c r="D19" s="101">
        <v>-54.04</v>
      </c>
      <c r="E19" t="s">
        <v>62</v>
      </c>
    </row>
    <row r="20" spans="1:5" ht="14.4">
      <c r="A20" s="108">
        <v>40575</v>
      </c>
      <c r="B20" t="s">
        <v>442</v>
      </c>
      <c r="C20" t="s">
        <v>40</v>
      </c>
      <c r="D20" s="101">
        <v>-9</v>
      </c>
    </row>
    <row r="21" spans="1:5" ht="15.75" customHeight="1">
      <c r="A21" s="108">
        <v>40662</v>
      </c>
      <c r="B21" t="s">
        <v>442</v>
      </c>
      <c r="C21" t="s">
        <v>40</v>
      </c>
      <c r="D21" s="101">
        <v>-9</v>
      </c>
    </row>
    <row r="22" spans="1:5" ht="15.75" customHeight="1">
      <c r="A22" s="108">
        <v>40752</v>
      </c>
      <c r="B22" t="s">
        <v>442</v>
      </c>
      <c r="C22" t="s">
        <v>40</v>
      </c>
      <c r="D22" s="101">
        <v>-13.74</v>
      </c>
    </row>
    <row r="23" spans="1:5" ht="15.75" customHeight="1">
      <c r="A23" s="108">
        <v>40843</v>
      </c>
      <c r="B23" t="s">
        <v>442</v>
      </c>
      <c r="C23" t="s">
        <v>40</v>
      </c>
      <c r="D23" s="101">
        <v>-18.41</v>
      </c>
    </row>
    <row r="24" spans="1:5" ht="15.75" customHeight="1">
      <c r="A24" s="108">
        <v>40798</v>
      </c>
      <c r="B24" t="s">
        <v>451</v>
      </c>
      <c r="C24" t="s">
        <v>119</v>
      </c>
      <c r="D24" s="101">
        <v>-3000</v>
      </c>
    </row>
    <row r="25" spans="1:5" ht="15.75" customHeight="1">
      <c r="A25" s="108">
        <v>40856</v>
      </c>
      <c r="B25" t="s">
        <v>451</v>
      </c>
      <c r="C25" t="s">
        <v>119</v>
      </c>
      <c r="D25" s="101">
        <v>-1000</v>
      </c>
    </row>
    <row r="26" spans="1:5" ht="15.75" customHeight="1">
      <c r="A26" s="108">
        <v>40623</v>
      </c>
      <c r="B26" t="s">
        <v>443</v>
      </c>
      <c r="C26" t="s">
        <v>38</v>
      </c>
      <c r="D26" s="101">
        <v>-26.64</v>
      </c>
      <c r="E26" t="s">
        <v>444</v>
      </c>
    </row>
    <row r="27" spans="1:5" ht="15.75" customHeight="1">
      <c r="A27" s="108">
        <v>40583</v>
      </c>
      <c r="B27" t="s">
        <v>452</v>
      </c>
      <c r="C27" t="s">
        <v>38</v>
      </c>
      <c r="D27" s="101">
        <v>-407.95</v>
      </c>
      <c r="E27" t="s">
        <v>453</v>
      </c>
    </row>
    <row r="28" spans="1:5" ht="15.75" customHeight="1">
      <c r="A28" s="108">
        <v>40547</v>
      </c>
      <c r="B28" t="s">
        <v>442</v>
      </c>
      <c r="C28" t="s">
        <v>23</v>
      </c>
      <c r="D28" s="101">
        <v>64.38</v>
      </c>
    </row>
    <row r="29" spans="1:5" ht="15.75" customHeight="1">
      <c r="D29" s="101"/>
    </row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40"/>
  <sheetViews>
    <sheetView workbookViewId="0">
      <pane ySplit="1" topLeftCell="A115" activePane="bottomLeft" state="frozen"/>
      <selection pane="bottomLeft" activeCell="N129" sqref="N129"/>
    </sheetView>
  </sheetViews>
  <sheetFormatPr defaultColWidth="14.44140625" defaultRowHeight="15" customHeight="1"/>
  <cols>
    <col min="1" max="1" width="33.109375" customWidth="1"/>
    <col min="2" max="2" width="12.44140625" customWidth="1"/>
    <col min="3" max="3" width="10.88671875" customWidth="1"/>
    <col min="4" max="6" width="10.44140625" customWidth="1"/>
    <col min="7" max="7" width="11.109375" customWidth="1"/>
    <col min="8" max="8" width="11" customWidth="1"/>
    <col min="9" max="9" width="10" customWidth="1"/>
    <col min="10" max="10" width="11.33203125" customWidth="1"/>
    <col min="11" max="11" width="7.5546875" customWidth="1"/>
    <col min="12" max="12" width="10.88671875" customWidth="1"/>
    <col min="13" max="13" width="8.6640625" customWidth="1"/>
    <col min="14" max="14" width="10.109375" customWidth="1"/>
    <col min="15" max="15" width="9.44140625" customWidth="1"/>
    <col min="16" max="16" width="17.44140625" customWidth="1"/>
    <col min="17" max="17" width="5.44140625" customWidth="1"/>
    <col min="18" max="18" width="10.6640625" customWidth="1"/>
    <col min="19" max="19" width="11.44140625" customWidth="1"/>
    <col min="20" max="20" width="8.33203125" customWidth="1"/>
    <col min="21" max="21" width="10.44140625" customWidth="1"/>
    <col min="22" max="22" width="9.5546875" customWidth="1"/>
    <col min="23" max="23" width="11.33203125" customWidth="1"/>
    <col min="24" max="24" width="11.6640625" customWidth="1"/>
    <col min="25" max="26" width="7.5546875" customWidth="1"/>
  </cols>
  <sheetData>
    <row r="1" spans="1:26" ht="14.4">
      <c r="A1" s="82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hidden="1">
      <c r="A2" s="83" t="s">
        <v>50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4" hidden="1">
      <c r="A3" s="6">
        <v>2011</v>
      </c>
      <c r="B3" s="6" t="s">
        <v>51</v>
      </c>
      <c r="C3" s="6" t="s">
        <v>52</v>
      </c>
      <c r="D3" s="6" t="s">
        <v>53</v>
      </c>
      <c r="E3" s="6" t="s">
        <v>54</v>
      </c>
      <c r="F3" s="6" t="s">
        <v>55</v>
      </c>
      <c r="G3" s="6" t="s">
        <v>56</v>
      </c>
      <c r="H3" s="6" t="s">
        <v>57</v>
      </c>
      <c r="I3" s="6" t="s">
        <v>58</v>
      </c>
      <c r="J3" s="6" t="s">
        <v>59</v>
      </c>
      <c r="K3" s="6" t="s">
        <v>60</v>
      </c>
      <c r="L3" s="6" t="s">
        <v>61</v>
      </c>
      <c r="M3" s="6" t="s">
        <v>62</v>
      </c>
      <c r="N3" s="6"/>
      <c r="O3" s="6"/>
      <c r="P3" s="6"/>
      <c r="Q3" t="s">
        <v>63</v>
      </c>
      <c r="R3" s="6"/>
      <c r="S3" s="6"/>
      <c r="T3" s="6"/>
      <c r="U3" s="6"/>
      <c r="V3" s="6"/>
      <c r="W3" s="6"/>
      <c r="X3" s="6"/>
      <c r="Y3" s="6"/>
      <c r="Z3" s="6"/>
    </row>
    <row r="4" spans="1:26" ht="14.4" hidden="1">
      <c r="A4" s="6" t="s">
        <v>64</v>
      </c>
      <c r="B4">
        <v>95</v>
      </c>
      <c r="C4">
        <v>95</v>
      </c>
      <c r="D4">
        <v>95</v>
      </c>
      <c r="E4">
        <v>95</v>
      </c>
      <c r="F4">
        <v>95</v>
      </c>
      <c r="G4">
        <v>95</v>
      </c>
      <c r="H4">
        <v>95</v>
      </c>
      <c r="I4">
        <v>95</v>
      </c>
      <c r="J4">
        <v>95</v>
      </c>
      <c r="K4">
        <v>95</v>
      </c>
      <c r="L4">
        <v>95</v>
      </c>
      <c r="M4">
        <v>95</v>
      </c>
      <c r="N4">
        <f t="shared" ref="N4:N9" si="0">SUM(B4:M4)</f>
        <v>1140</v>
      </c>
    </row>
    <row r="5" spans="1:26" ht="14.4" hidden="1">
      <c r="A5" s="6" t="s">
        <v>65</v>
      </c>
      <c r="B5">
        <v>80</v>
      </c>
      <c r="C5">
        <v>80</v>
      </c>
      <c r="D5">
        <v>80</v>
      </c>
      <c r="E5">
        <v>80</v>
      </c>
      <c r="F5">
        <v>80</v>
      </c>
      <c r="G5">
        <v>80</v>
      </c>
      <c r="H5">
        <v>80</v>
      </c>
      <c r="I5">
        <v>80</v>
      </c>
      <c r="J5">
        <v>80</v>
      </c>
      <c r="K5">
        <v>80</v>
      </c>
      <c r="L5">
        <v>80</v>
      </c>
      <c r="M5">
        <v>80</v>
      </c>
      <c r="N5">
        <f t="shared" si="0"/>
        <v>960</v>
      </c>
    </row>
    <row r="6" spans="1:26" ht="14.4" hidden="1">
      <c r="A6" s="6" t="s">
        <v>66</v>
      </c>
      <c r="B6">
        <v>75</v>
      </c>
      <c r="C6">
        <v>75</v>
      </c>
      <c r="D6">
        <v>75</v>
      </c>
      <c r="E6">
        <v>75</v>
      </c>
      <c r="F6">
        <v>75</v>
      </c>
      <c r="G6">
        <v>75</v>
      </c>
      <c r="H6">
        <v>75</v>
      </c>
      <c r="I6">
        <v>75</v>
      </c>
      <c r="J6">
        <v>75</v>
      </c>
      <c r="K6">
        <v>75</v>
      </c>
      <c r="L6">
        <v>75</v>
      </c>
      <c r="M6">
        <v>75</v>
      </c>
      <c r="N6">
        <f t="shared" si="0"/>
        <v>900</v>
      </c>
    </row>
    <row r="7" spans="1:26" ht="14.4" hidden="1">
      <c r="A7" s="6" t="s">
        <v>67</v>
      </c>
      <c r="B7">
        <v>95</v>
      </c>
      <c r="C7">
        <v>95</v>
      </c>
      <c r="D7">
        <v>95</v>
      </c>
      <c r="E7">
        <v>95</v>
      </c>
      <c r="F7">
        <v>95</v>
      </c>
      <c r="G7">
        <v>95</v>
      </c>
      <c r="H7">
        <v>95</v>
      </c>
      <c r="I7">
        <v>95</v>
      </c>
      <c r="J7">
        <v>95</v>
      </c>
      <c r="K7" t="s">
        <v>18</v>
      </c>
      <c r="L7">
        <v>95</v>
      </c>
      <c r="M7">
        <v>95</v>
      </c>
      <c r="N7" s="84">
        <f t="shared" si="0"/>
        <v>1045</v>
      </c>
    </row>
    <row r="8" spans="1:26" ht="14.4" hidden="1">
      <c r="A8" s="6" t="s">
        <v>68</v>
      </c>
      <c r="B8">
        <v>80</v>
      </c>
      <c r="C8">
        <v>80</v>
      </c>
      <c r="D8">
        <v>80</v>
      </c>
      <c r="E8">
        <v>80</v>
      </c>
      <c r="F8">
        <v>80</v>
      </c>
      <c r="G8">
        <v>80</v>
      </c>
      <c r="H8">
        <v>80</v>
      </c>
      <c r="I8">
        <v>80</v>
      </c>
      <c r="J8">
        <v>80</v>
      </c>
      <c r="K8">
        <v>80</v>
      </c>
      <c r="L8">
        <v>80</v>
      </c>
      <c r="M8">
        <v>80</v>
      </c>
      <c r="N8">
        <f t="shared" si="0"/>
        <v>960</v>
      </c>
    </row>
    <row r="9" spans="1:26" ht="14.4" hidden="1">
      <c r="A9" s="6" t="s">
        <v>69</v>
      </c>
      <c r="B9">
        <v>75</v>
      </c>
      <c r="C9">
        <v>75</v>
      </c>
      <c r="D9">
        <v>75</v>
      </c>
      <c r="E9">
        <v>75</v>
      </c>
      <c r="F9">
        <v>75</v>
      </c>
      <c r="G9">
        <v>75</v>
      </c>
      <c r="H9">
        <v>75</v>
      </c>
      <c r="I9">
        <v>75</v>
      </c>
      <c r="J9">
        <v>75</v>
      </c>
      <c r="K9">
        <v>75</v>
      </c>
      <c r="L9">
        <v>75</v>
      </c>
      <c r="M9">
        <v>75</v>
      </c>
      <c r="N9">
        <f t="shared" si="0"/>
        <v>900</v>
      </c>
      <c r="O9" s="6" t="s">
        <v>70</v>
      </c>
      <c r="P9" s="6" t="s">
        <v>71</v>
      </c>
    </row>
    <row r="10" spans="1:26" ht="14.4" hidden="1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7" t="s">
        <v>72</v>
      </c>
      <c r="N10" s="85">
        <f>SUM(N4:N9)</f>
        <v>5905</v>
      </c>
      <c r="O10" s="85">
        <f>12*2*(75+80+95)</f>
        <v>6000</v>
      </c>
      <c r="P10" s="88">
        <f>N10-O10</f>
        <v>-95</v>
      </c>
      <c r="Q10" s="86" t="s">
        <v>73</v>
      </c>
      <c r="R10" s="86"/>
      <c r="S10" s="86"/>
      <c r="T10" s="86"/>
      <c r="U10" s="86"/>
      <c r="V10" s="86"/>
      <c r="W10" s="86"/>
      <c r="X10" s="86"/>
      <c r="Y10" s="86"/>
      <c r="Z10" s="86"/>
    </row>
    <row r="11" spans="1:26" ht="14.4" hidden="1">
      <c r="A11" s="6">
        <v>2012</v>
      </c>
      <c r="B11" s="6" t="s">
        <v>51</v>
      </c>
      <c r="C11" s="6" t="s">
        <v>52</v>
      </c>
      <c r="D11" s="6" t="s">
        <v>53</v>
      </c>
      <c r="E11" s="6" t="s">
        <v>54</v>
      </c>
      <c r="F11" s="6" t="s">
        <v>55</v>
      </c>
      <c r="G11" s="6" t="s">
        <v>56</v>
      </c>
      <c r="H11" s="6" t="s">
        <v>57</v>
      </c>
      <c r="I11" s="6" t="s">
        <v>58</v>
      </c>
      <c r="J11" s="6" t="s">
        <v>59</v>
      </c>
      <c r="K11" s="6" t="s">
        <v>60</v>
      </c>
      <c r="L11" s="6" t="s">
        <v>61</v>
      </c>
      <c r="M11" s="6" t="s">
        <v>62</v>
      </c>
      <c r="N11" s="6"/>
    </row>
    <row r="12" spans="1:26" ht="14.4" hidden="1">
      <c r="A12" s="6" t="s">
        <v>64</v>
      </c>
      <c r="B12">
        <v>95</v>
      </c>
      <c r="C12">
        <v>95</v>
      </c>
      <c r="D12">
        <v>95</v>
      </c>
      <c r="E12">
        <v>95</v>
      </c>
      <c r="F12">
        <v>95</v>
      </c>
      <c r="G12">
        <v>95</v>
      </c>
      <c r="H12">
        <v>95</v>
      </c>
      <c r="I12">
        <v>95</v>
      </c>
      <c r="J12">
        <v>95</v>
      </c>
      <c r="K12">
        <v>95</v>
      </c>
      <c r="L12">
        <v>95</v>
      </c>
      <c r="M12">
        <v>95</v>
      </c>
      <c r="N12">
        <f t="shared" ref="N12:N17" si="1">SUM(B12:M12)</f>
        <v>1140</v>
      </c>
    </row>
    <row r="13" spans="1:26" ht="14.4" hidden="1">
      <c r="A13" s="6" t="s">
        <v>65</v>
      </c>
      <c r="B13" t="s">
        <v>18</v>
      </c>
      <c r="C13" t="s">
        <v>18</v>
      </c>
      <c r="D13" t="s">
        <v>18</v>
      </c>
      <c r="E13" t="s">
        <v>18</v>
      </c>
      <c r="F13">
        <f>425+85</f>
        <v>510</v>
      </c>
      <c r="H13">
        <f>50+80</f>
        <v>130</v>
      </c>
      <c r="I13" t="s">
        <v>18</v>
      </c>
      <c r="J13">
        <v>80</v>
      </c>
      <c r="K13">
        <v>80</v>
      </c>
      <c r="L13">
        <v>80</v>
      </c>
      <c r="M13">
        <v>80</v>
      </c>
      <c r="N13">
        <f t="shared" si="1"/>
        <v>960</v>
      </c>
    </row>
    <row r="14" spans="1:26" ht="14.4" hidden="1">
      <c r="A14" s="6" t="s">
        <v>66</v>
      </c>
      <c r="B14">
        <v>75</v>
      </c>
      <c r="C14">
        <v>75</v>
      </c>
      <c r="D14">
        <v>75</v>
      </c>
      <c r="E14">
        <v>75</v>
      </c>
      <c r="F14">
        <v>75</v>
      </c>
      <c r="G14">
        <v>75</v>
      </c>
      <c r="H14">
        <v>75</v>
      </c>
      <c r="I14">
        <v>75</v>
      </c>
      <c r="J14">
        <v>75</v>
      </c>
      <c r="K14">
        <v>75</v>
      </c>
      <c r="L14">
        <v>75</v>
      </c>
      <c r="M14">
        <v>75</v>
      </c>
      <c r="N14">
        <f t="shared" si="1"/>
        <v>900</v>
      </c>
    </row>
    <row r="15" spans="1:26" ht="14.4" hidden="1">
      <c r="A15" s="6" t="s">
        <v>67</v>
      </c>
      <c r="B15" t="s">
        <v>18</v>
      </c>
      <c r="C15" t="s">
        <v>18</v>
      </c>
      <c r="D15" t="s">
        <v>18</v>
      </c>
      <c r="E15">
        <v>95</v>
      </c>
      <c r="F15" t="s">
        <v>18</v>
      </c>
      <c r="G15">
        <v>570</v>
      </c>
      <c r="H15">
        <v>95</v>
      </c>
      <c r="I15" t="s">
        <v>18</v>
      </c>
      <c r="J15" t="s">
        <v>18</v>
      </c>
      <c r="K15" t="s">
        <v>18</v>
      </c>
      <c r="L15" t="s">
        <v>18</v>
      </c>
      <c r="M15" t="s">
        <v>18</v>
      </c>
      <c r="N15" s="84">
        <f t="shared" si="1"/>
        <v>760</v>
      </c>
      <c r="Q15" t="s">
        <v>74</v>
      </c>
    </row>
    <row r="16" spans="1:26" ht="14.4" hidden="1">
      <c r="A16" s="6" t="s">
        <v>68</v>
      </c>
      <c r="B16">
        <v>80</v>
      </c>
      <c r="C16">
        <v>80</v>
      </c>
      <c r="D16">
        <v>80</v>
      </c>
      <c r="E16">
        <v>80</v>
      </c>
      <c r="F16">
        <v>80</v>
      </c>
      <c r="G16">
        <v>80</v>
      </c>
      <c r="H16">
        <v>80</v>
      </c>
      <c r="I16">
        <v>80</v>
      </c>
      <c r="J16">
        <v>80</v>
      </c>
      <c r="K16">
        <v>80</v>
      </c>
      <c r="L16">
        <v>80</v>
      </c>
      <c r="M16">
        <v>80</v>
      </c>
      <c r="N16">
        <f t="shared" si="1"/>
        <v>960</v>
      </c>
    </row>
    <row r="17" spans="1:26" ht="14.4" hidden="1">
      <c r="A17" s="6" t="s">
        <v>69</v>
      </c>
      <c r="B17">
        <v>75</v>
      </c>
      <c r="C17">
        <v>75</v>
      </c>
      <c r="D17">
        <v>75</v>
      </c>
      <c r="E17">
        <v>75</v>
      </c>
      <c r="F17">
        <v>75</v>
      </c>
      <c r="G17">
        <v>75</v>
      </c>
      <c r="H17">
        <v>75</v>
      </c>
      <c r="I17">
        <v>75</v>
      </c>
      <c r="J17">
        <v>75</v>
      </c>
      <c r="K17">
        <v>75</v>
      </c>
      <c r="L17">
        <v>75</v>
      </c>
      <c r="M17">
        <v>75</v>
      </c>
      <c r="N17">
        <f t="shared" si="1"/>
        <v>900</v>
      </c>
      <c r="O17" s="6" t="s">
        <v>70</v>
      </c>
      <c r="P17" s="6" t="s">
        <v>71</v>
      </c>
    </row>
    <row r="18" spans="1:26" ht="14.4" hidden="1">
      <c r="A18" s="6"/>
      <c r="M18" s="81" t="s">
        <v>72</v>
      </c>
      <c r="N18" s="6">
        <f>SUM(N12:N17)</f>
        <v>5620</v>
      </c>
      <c r="O18" s="6">
        <f>12*2*(75+80+95)</f>
        <v>6000</v>
      </c>
      <c r="P18" s="89">
        <f>N18-O18</f>
        <v>-380</v>
      </c>
    </row>
    <row r="19" spans="1:26" ht="14.4" hidden="1">
      <c r="A19" s="85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7" t="s">
        <v>75</v>
      </c>
      <c r="P19" s="88">
        <f>+P18-95</f>
        <v>-475</v>
      </c>
      <c r="Q19" s="86" t="s">
        <v>76</v>
      </c>
      <c r="R19" s="86"/>
      <c r="S19" s="86"/>
      <c r="T19" s="86"/>
      <c r="U19" s="86"/>
      <c r="V19" s="86"/>
      <c r="W19" s="86"/>
      <c r="X19" s="86"/>
      <c r="Y19" s="86"/>
      <c r="Z19" s="86"/>
    </row>
    <row r="20" spans="1:26" ht="14.4" hidden="1">
      <c r="A20" s="6">
        <v>2013</v>
      </c>
      <c r="B20" s="6" t="s">
        <v>51</v>
      </c>
      <c r="C20" s="6" t="s">
        <v>52</v>
      </c>
      <c r="D20" s="6" t="s">
        <v>53</v>
      </c>
      <c r="E20" s="6" t="s">
        <v>54</v>
      </c>
      <c r="F20" s="6" t="s">
        <v>55</v>
      </c>
      <c r="G20" s="6" t="s">
        <v>56</v>
      </c>
      <c r="H20" s="6" t="s">
        <v>57</v>
      </c>
      <c r="I20" s="6" t="s">
        <v>58</v>
      </c>
      <c r="J20" s="6" t="s">
        <v>59</v>
      </c>
      <c r="K20" s="6" t="s">
        <v>60</v>
      </c>
      <c r="L20" s="6" t="s">
        <v>61</v>
      </c>
      <c r="M20" s="6" t="s">
        <v>62</v>
      </c>
      <c r="N20" s="6"/>
    </row>
    <row r="21" spans="1:26" ht="15.75" hidden="1" customHeight="1">
      <c r="A21" s="6" t="s">
        <v>64</v>
      </c>
      <c r="B21">
        <v>95</v>
      </c>
      <c r="C21">
        <v>95</v>
      </c>
      <c r="D21">
        <v>95</v>
      </c>
      <c r="E21">
        <v>95</v>
      </c>
      <c r="F21">
        <v>95</v>
      </c>
      <c r="G21">
        <v>95</v>
      </c>
      <c r="H21">
        <v>95</v>
      </c>
      <c r="I21">
        <v>95</v>
      </c>
      <c r="J21">
        <v>95</v>
      </c>
      <c r="K21">
        <v>95</v>
      </c>
      <c r="L21">
        <v>95</v>
      </c>
      <c r="M21">
        <v>95</v>
      </c>
      <c r="N21">
        <f t="shared" ref="N21:N26" si="2">SUM(B21:M21)</f>
        <v>1140</v>
      </c>
    </row>
    <row r="22" spans="1:26" ht="15.75" hidden="1" customHeight="1">
      <c r="A22" s="6" t="s">
        <v>65</v>
      </c>
      <c r="B22">
        <v>80</v>
      </c>
      <c r="C22">
        <v>80</v>
      </c>
      <c r="D22">
        <v>80</v>
      </c>
      <c r="E22">
        <v>80</v>
      </c>
      <c r="F22">
        <v>80</v>
      </c>
      <c r="G22">
        <v>80</v>
      </c>
      <c r="H22">
        <v>80</v>
      </c>
      <c r="I22">
        <v>80</v>
      </c>
      <c r="J22">
        <v>80</v>
      </c>
      <c r="K22">
        <v>80</v>
      </c>
      <c r="L22">
        <v>80</v>
      </c>
      <c r="M22">
        <v>80</v>
      </c>
      <c r="N22">
        <f t="shared" si="2"/>
        <v>960</v>
      </c>
    </row>
    <row r="23" spans="1:26" ht="15.75" hidden="1" customHeight="1">
      <c r="A23" s="6" t="s">
        <v>66</v>
      </c>
      <c r="B23">
        <v>75</v>
      </c>
      <c r="C23">
        <v>75</v>
      </c>
      <c r="D23">
        <v>75</v>
      </c>
      <c r="E23">
        <v>75</v>
      </c>
      <c r="F23">
        <v>75</v>
      </c>
      <c r="G23">
        <v>75</v>
      </c>
      <c r="H23">
        <v>75</v>
      </c>
      <c r="I23">
        <v>75</v>
      </c>
      <c r="J23">
        <v>75</v>
      </c>
      <c r="K23">
        <v>75</v>
      </c>
      <c r="L23">
        <v>75</v>
      </c>
      <c r="M23">
        <v>75</v>
      </c>
      <c r="N23">
        <f t="shared" si="2"/>
        <v>900</v>
      </c>
    </row>
    <row r="24" spans="1:26" ht="15.75" hidden="1" customHeight="1">
      <c r="A24" s="6" t="s">
        <v>67</v>
      </c>
      <c r="B24" t="s">
        <v>18</v>
      </c>
      <c r="C24">
        <v>95</v>
      </c>
      <c r="D24">
        <v>95</v>
      </c>
      <c r="E24">
        <f>190+475</f>
        <v>665</v>
      </c>
      <c r="F24">
        <v>95</v>
      </c>
      <c r="G24">
        <f>95+95</f>
        <v>190</v>
      </c>
      <c r="H24">
        <v>95</v>
      </c>
      <c r="I24">
        <v>95</v>
      </c>
      <c r="J24">
        <v>95</v>
      </c>
      <c r="K24">
        <v>95</v>
      </c>
      <c r="L24">
        <v>95</v>
      </c>
      <c r="M24">
        <v>95</v>
      </c>
      <c r="N24">
        <f t="shared" si="2"/>
        <v>1710</v>
      </c>
      <c r="Q24" t="s">
        <v>77</v>
      </c>
    </row>
    <row r="25" spans="1:26" ht="15.75" hidden="1" customHeight="1">
      <c r="A25" s="6" t="s">
        <v>68</v>
      </c>
      <c r="B25">
        <v>80</v>
      </c>
      <c r="C25">
        <v>80</v>
      </c>
      <c r="D25">
        <v>80</v>
      </c>
      <c r="E25">
        <v>80</v>
      </c>
      <c r="F25">
        <v>80</v>
      </c>
      <c r="G25">
        <v>80</v>
      </c>
      <c r="H25">
        <v>80</v>
      </c>
      <c r="I25">
        <v>80</v>
      </c>
      <c r="J25">
        <v>80</v>
      </c>
      <c r="K25">
        <v>80</v>
      </c>
      <c r="L25">
        <v>80</v>
      </c>
      <c r="M25">
        <v>80</v>
      </c>
      <c r="N25">
        <f t="shared" si="2"/>
        <v>960</v>
      </c>
    </row>
    <row r="26" spans="1:26" ht="15.75" hidden="1" customHeight="1">
      <c r="A26" s="6" t="s">
        <v>69</v>
      </c>
      <c r="B26">
        <v>75</v>
      </c>
      <c r="C26">
        <v>75</v>
      </c>
      <c r="D26">
        <v>75</v>
      </c>
      <c r="E26">
        <v>75</v>
      </c>
      <c r="F26">
        <v>75</v>
      </c>
      <c r="G26">
        <v>75</v>
      </c>
      <c r="H26">
        <v>75</v>
      </c>
      <c r="I26">
        <v>75</v>
      </c>
      <c r="J26">
        <v>75</v>
      </c>
      <c r="K26">
        <v>75</v>
      </c>
      <c r="L26">
        <v>75</v>
      </c>
      <c r="M26">
        <v>75</v>
      </c>
      <c r="N26">
        <f t="shared" si="2"/>
        <v>900</v>
      </c>
      <c r="O26" s="6" t="s">
        <v>70</v>
      </c>
      <c r="P26" s="6" t="s">
        <v>71</v>
      </c>
    </row>
    <row r="27" spans="1:26" ht="15.75" hidden="1" customHeight="1">
      <c r="A27" s="6"/>
      <c r="M27" s="81" t="s">
        <v>72</v>
      </c>
      <c r="N27" s="6">
        <f>SUM(N21:N26)</f>
        <v>6570</v>
      </c>
      <c r="O27" s="6">
        <f>12*2*(75+80+95)</f>
        <v>6000</v>
      </c>
      <c r="P27" s="90">
        <f>N27-O27</f>
        <v>570</v>
      </c>
    </row>
    <row r="28" spans="1:26" ht="15.75" hidden="1" customHeight="1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 t="s">
        <v>78</v>
      </c>
      <c r="P28" s="91">
        <f>+P27-475</f>
        <v>95</v>
      </c>
      <c r="Q28" s="86" t="s">
        <v>79</v>
      </c>
      <c r="R28" s="86"/>
      <c r="S28" s="86"/>
      <c r="T28" s="86"/>
      <c r="U28" s="86"/>
      <c r="V28" s="86"/>
      <c r="W28" s="86"/>
      <c r="X28" s="86"/>
      <c r="Y28" s="86"/>
      <c r="Z28" s="86"/>
    </row>
    <row r="29" spans="1:26" ht="15.75" hidden="1" customHeight="1">
      <c r="A29" s="6">
        <v>2014</v>
      </c>
      <c r="B29" s="6" t="s">
        <v>51</v>
      </c>
      <c r="C29" s="6" t="s">
        <v>52</v>
      </c>
      <c r="D29" s="6" t="s">
        <v>53</v>
      </c>
      <c r="E29" s="6" t="s">
        <v>54</v>
      </c>
      <c r="F29" s="6" t="s">
        <v>55</v>
      </c>
      <c r="G29" s="6" t="s">
        <v>56</v>
      </c>
      <c r="H29" s="6" t="s">
        <v>57</v>
      </c>
      <c r="I29" s="6" t="s">
        <v>58</v>
      </c>
      <c r="J29" s="6" t="s">
        <v>59</v>
      </c>
      <c r="K29" s="6" t="s">
        <v>60</v>
      </c>
      <c r="L29" s="6" t="s">
        <v>61</v>
      </c>
      <c r="M29" s="6" t="s">
        <v>62</v>
      </c>
      <c r="N29" s="6"/>
    </row>
    <row r="30" spans="1:26" ht="15.75" hidden="1" customHeight="1">
      <c r="A30" s="6" t="s">
        <v>64</v>
      </c>
      <c r="B30">
        <v>95</v>
      </c>
      <c r="C30">
        <v>95</v>
      </c>
      <c r="D30">
        <v>95</v>
      </c>
      <c r="E30">
        <v>95</v>
      </c>
      <c r="F30">
        <v>95</v>
      </c>
      <c r="G30">
        <v>95</v>
      </c>
      <c r="H30">
        <v>95</v>
      </c>
      <c r="I30">
        <v>95</v>
      </c>
      <c r="J30">
        <v>95</v>
      </c>
      <c r="K30">
        <v>95</v>
      </c>
      <c r="L30">
        <v>95</v>
      </c>
      <c r="M30">
        <v>95</v>
      </c>
      <c r="N30">
        <f t="shared" ref="N30:N35" si="3">SUM(B30:M30)</f>
        <v>1140</v>
      </c>
    </row>
    <row r="31" spans="1:26" ht="15.75" hidden="1" customHeight="1">
      <c r="A31" s="6" t="s">
        <v>65</v>
      </c>
      <c r="B31">
        <v>80</v>
      </c>
      <c r="C31">
        <v>80</v>
      </c>
      <c r="D31">
        <v>80</v>
      </c>
      <c r="E31">
        <v>80</v>
      </c>
      <c r="G31">
        <v>80</v>
      </c>
      <c r="H31">
        <v>80</v>
      </c>
      <c r="I31">
        <v>80</v>
      </c>
      <c r="J31">
        <v>80</v>
      </c>
      <c r="K31">
        <v>80</v>
      </c>
      <c r="L31">
        <v>80</v>
      </c>
      <c r="M31">
        <v>80</v>
      </c>
      <c r="N31">
        <f t="shared" si="3"/>
        <v>880</v>
      </c>
    </row>
    <row r="32" spans="1:26" ht="15.75" hidden="1" customHeight="1">
      <c r="A32" s="6" t="s">
        <v>66</v>
      </c>
      <c r="B32">
        <v>75</v>
      </c>
      <c r="C32">
        <v>75</v>
      </c>
      <c r="D32">
        <v>75</v>
      </c>
      <c r="E32">
        <v>75</v>
      </c>
      <c r="F32">
        <v>75</v>
      </c>
      <c r="G32">
        <v>75</v>
      </c>
      <c r="H32">
        <v>75</v>
      </c>
      <c r="I32">
        <v>75</v>
      </c>
      <c r="J32">
        <v>75</v>
      </c>
      <c r="K32">
        <v>75</v>
      </c>
      <c r="L32">
        <v>75</v>
      </c>
      <c r="M32">
        <v>75</v>
      </c>
      <c r="N32">
        <f t="shared" si="3"/>
        <v>900</v>
      </c>
    </row>
    <row r="33" spans="1:26" ht="15.75" hidden="1" customHeight="1">
      <c r="A33" s="6" t="s">
        <v>67</v>
      </c>
      <c r="B33">
        <v>95</v>
      </c>
      <c r="C33">
        <v>95</v>
      </c>
      <c r="D33">
        <v>95</v>
      </c>
      <c r="E33">
        <v>95</v>
      </c>
      <c r="F33">
        <v>95</v>
      </c>
      <c r="G33">
        <f>95-95</f>
        <v>0</v>
      </c>
      <c r="H33" t="s">
        <v>18</v>
      </c>
      <c r="I33" t="s">
        <v>18</v>
      </c>
      <c r="J33" t="s">
        <v>18</v>
      </c>
      <c r="K33" t="s">
        <v>18</v>
      </c>
      <c r="L33" t="s">
        <v>18</v>
      </c>
      <c r="M33" t="s">
        <v>18</v>
      </c>
      <c r="N33">
        <f t="shared" si="3"/>
        <v>475</v>
      </c>
      <c r="Q33" t="s">
        <v>80</v>
      </c>
    </row>
    <row r="34" spans="1:26" ht="15.75" hidden="1" customHeight="1">
      <c r="A34" s="6" t="s">
        <v>68</v>
      </c>
      <c r="B34">
        <v>80</v>
      </c>
      <c r="C34">
        <v>80</v>
      </c>
      <c r="D34">
        <v>80</v>
      </c>
      <c r="E34">
        <v>80</v>
      </c>
      <c r="F34">
        <v>80</v>
      </c>
      <c r="G34">
        <v>80</v>
      </c>
      <c r="H34">
        <v>80</v>
      </c>
      <c r="I34">
        <v>80</v>
      </c>
      <c r="J34">
        <v>80</v>
      </c>
      <c r="K34">
        <v>80</v>
      </c>
      <c r="L34">
        <v>80</v>
      </c>
      <c r="M34">
        <v>80</v>
      </c>
      <c r="N34">
        <f t="shared" si="3"/>
        <v>960</v>
      </c>
    </row>
    <row r="35" spans="1:26" ht="15.75" hidden="1" customHeight="1">
      <c r="A35" s="6" t="s">
        <v>69</v>
      </c>
      <c r="B35">
        <v>75</v>
      </c>
      <c r="C35">
        <v>75</v>
      </c>
      <c r="D35">
        <v>75</v>
      </c>
      <c r="E35">
        <v>75</v>
      </c>
      <c r="F35">
        <v>75</v>
      </c>
      <c r="G35">
        <v>75</v>
      </c>
      <c r="H35">
        <v>75</v>
      </c>
      <c r="I35">
        <v>75</v>
      </c>
      <c r="J35">
        <v>75</v>
      </c>
      <c r="K35">
        <v>75</v>
      </c>
      <c r="L35">
        <v>75</v>
      </c>
      <c r="M35">
        <v>75</v>
      </c>
      <c r="N35">
        <f t="shared" si="3"/>
        <v>900</v>
      </c>
      <c r="O35" s="6" t="s">
        <v>70</v>
      </c>
      <c r="P35" s="6" t="s">
        <v>71</v>
      </c>
    </row>
    <row r="36" spans="1:26" ht="15.75" hidden="1" customHeight="1">
      <c r="A36" s="6"/>
      <c r="M36" s="81" t="s">
        <v>72</v>
      </c>
      <c r="N36" s="6">
        <f>SUM(N30:N35)</f>
        <v>5255</v>
      </c>
      <c r="O36" s="6">
        <f>12*2*(75+80+95)</f>
        <v>6000</v>
      </c>
      <c r="P36" s="90">
        <f>N36-O36</f>
        <v>-745</v>
      </c>
    </row>
    <row r="37" spans="1:26" ht="15.75" hidden="1" customHeight="1">
      <c r="A37" s="85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7" t="s">
        <v>81</v>
      </c>
      <c r="P37" s="91">
        <f>+P36</f>
        <v>-745</v>
      </c>
      <c r="Q37" s="86" t="s">
        <v>82</v>
      </c>
      <c r="R37" s="86"/>
      <c r="S37" s="86"/>
      <c r="T37" s="86"/>
      <c r="U37" s="86"/>
      <c r="V37" s="86"/>
      <c r="W37" s="86"/>
      <c r="X37" s="86"/>
      <c r="Y37" s="86"/>
      <c r="Z37" s="86"/>
    </row>
    <row r="38" spans="1:26" ht="15.75" hidden="1" customHeight="1">
      <c r="A38" s="6">
        <v>2015</v>
      </c>
      <c r="B38" s="6" t="s">
        <v>51</v>
      </c>
      <c r="C38" s="6" t="s">
        <v>52</v>
      </c>
      <c r="D38" s="6" t="s">
        <v>53</v>
      </c>
      <c r="E38" s="6" t="s">
        <v>54</v>
      </c>
      <c r="F38" s="6" t="s">
        <v>55</v>
      </c>
      <c r="G38" s="6" t="s">
        <v>56</v>
      </c>
      <c r="H38" s="6" t="s">
        <v>57</v>
      </c>
      <c r="I38" s="6" t="s">
        <v>58</v>
      </c>
      <c r="J38" s="6" t="s">
        <v>59</v>
      </c>
      <c r="K38" s="6" t="s">
        <v>60</v>
      </c>
      <c r="L38" s="6" t="s">
        <v>61</v>
      </c>
      <c r="M38" s="6" t="s">
        <v>62</v>
      </c>
      <c r="N38" s="6"/>
    </row>
    <row r="39" spans="1:26" ht="15.75" hidden="1" customHeight="1">
      <c r="A39" s="6" t="s">
        <v>64</v>
      </c>
      <c r="B39">
        <v>95</v>
      </c>
      <c r="C39">
        <v>95</v>
      </c>
      <c r="D39">
        <v>95</v>
      </c>
      <c r="E39">
        <v>95</v>
      </c>
      <c r="F39">
        <v>95</v>
      </c>
      <c r="G39">
        <v>95</v>
      </c>
      <c r="H39">
        <v>95</v>
      </c>
      <c r="I39">
        <v>95</v>
      </c>
      <c r="J39">
        <v>95</v>
      </c>
      <c r="K39">
        <v>95</v>
      </c>
      <c r="L39">
        <v>95</v>
      </c>
      <c r="M39">
        <v>95</v>
      </c>
      <c r="N39">
        <f t="shared" ref="N39:N44" si="4">SUM(B39:M39)</f>
        <v>1140</v>
      </c>
    </row>
    <row r="40" spans="1:26" ht="15.75" hidden="1" customHeight="1">
      <c r="A40" s="6" t="s">
        <v>65</v>
      </c>
      <c r="B40">
        <v>80</v>
      </c>
      <c r="C40">
        <v>80</v>
      </c>
      <c r="D40">
        <v>80</v>
      </c>
      <c r="E40" t="s">
        <v>18</v>
      </c>
      <c r="F40">
        <v>80</v>
      </c>
      <c r="G40">
        <v>80</v>
      </c>
      <c r="H40">
        <v>80</v>
      </c>
      <c r="I40">
        <v>80</v>
      </c>
      <c r="J40">
        <v>80</v>
      </c>
      <c r="K40" t="s">
        <v>18</v>
      </c>
      <c r="L40" t="s">
        <v>18</v>
      </c>
      <c r="M40">
        <v>240</v>
      </c>
      <c r="N40">
        <f t="shared" si="4"/>
        <v>880</v>
      </c>
    </row>
    <row r="41" spans="1:26" ht="15.75" hidden="1" customHeight="1">
      <c r="A41" s="6" t="s">
        <v>66</v>
      </c>
      <c r="B41">
        <v>75</v>
      </c>
      <c r="C41" t="s">
        <v>18</v>
      </c>
      <c r="D41">
        <v>150</v>
      </c>
      <c r="E41">
        <v>75</v>
      </c>
      <c r="F41">
        <v>75</v>
      </c>
      <c r="G41">
        <v>75</v>
      </c>
      <c r="H41">
        <v>75</v>
      </c>
      <c r="I41">
        <v>75</v>
      </c>
      <c r="J41">
        <v>75</v>
      </c>
      <c r="K41">
        <v>75</v>
      </c>
      <c r="L41">
        <v>75</v>
      </c>
      <c r="M41">
        <v>75</v>
      </c>
      <c r="N41">
        <f t="shared" si="4"/>
        <v>900</v>
      </c>
    </row>
    <row r="42" spans="1:26" ht="15.75" hidden="1" customHeight="1">
      <c r="A42" s="6" t="s">
        <v>67</v>
      </c>
      <c r="B42" t="s">
        <v>18</v>
      </c>
      <c r="C42" t="s">
        <v>18</v>
      </c>
      <c r="D42" t="s">
        <v>18</v>
      </c>
      <c r="E42" t="s">
        <v>18</v>
      </c>
      <c r="F42">
        <v>950</v>
      </c>
      <c r="G42" t="s">
        <v>18</v>
      </c>
      <c r="H42" t="s">
        <v>18</v>
      </c>
      <c r="I42" t="s">
        <v>18</v>
      </c>
      <c r="J42">
        <v>475</v>
      </c>
      <c r="K42" t="s">
        <v>18</v>
      </c>
      <c r="L42">
        <v>95</v>
      </c>
      <c r="M42" t="s">
        <v>18</v>
      </c>
      <c r="N42">
        <f t="shared" si="4"/>
        <v>1520</v>
      </c>
    </row>
    <row r="43" spans="1:26" ht="15.75" hidden="1" customHeight="1">
      <c r="A43" s="6" t="s">
        <v>68</v>
      </c>
      <c r="B43">
        <v>80</v>
      </c>
      <c r="C43">
        <v>80</v>
      </c>
      <c r="D43">
        <v>80</v>
      </c>
      <c r="E43">
        <v>80</v>
      </c>
      <c r="F43">
        <v>80</v>
      </c>
      <c r="G43">
        <v>80</v>
      </c>
      <c r="H43">
        <v>80</v>
      </c>
      <c r="I43">
        <v>80</v>
      </c>
      <c r="J43">
        <v>80</v>
      </c>
      <c r="K43">
        <v>80</v>
      </c>
      <c r="L43">
        <v>80</v>
      </c>
      <c r="M43">
        <v>80</v>
      </c>
      <c r="N43">
        <f t="shared" si="4"/>
        <v>960</v>
      </c>
    </row>
    <row r="44" spans="1:26" ht="15.75" hidden="1" customHeight="1">
      <c r="A44" s="6" t="s">
        <v>69</v>
      </c>
      <c r="B44">
        <v>75</v>
      </c>
      <c r="C44">
        <v>75</v>
      </c>
      <c r="D44">
        <v>75</v>
      </c>
      <c r="E44">
        <v>75</v>
      </c>
      <c r="F44">
        <v>75</v>
      </c>
      <c r="G44">
        <v>75</v>
      </c>
      <c r="H44">
        <v>75</v>
      </c>
      <c r="I44">
        <v>75</v>
      </c>
      <c r="J44">
        <v>75</v>
      </c>
      <c r="K44">
        <v>75</v>
      </c>
      <c r="L44">
        <v>75</v>
      </c>
      <c r="M44">
        <v>75</v>
      </c>
      <c r="N44">
        <f t="shared" si="4"/>
        <v>900</v>
      </c>
      <c r="O44" s="6" t="s">
        <v>70</v>
      </c>
      <c r="P44" s="6" t="s">
        <v>71</v>
      </c>
    </row>
    <row r="45" spans="1:26" ht="15.75" hidden="1" customHeight="1">
      <c r="A45" s="6"/>
      <c r="M45" s="81" t="s">
        <v>72</v>
      </c>
      <c r="N45" s="6">
        <f>SUM(N39:N44)</f>
        <v>6300</v>
      </c>
      <c r="O45" s="6">
        <f>12*2*(75+80+95)</f>
        <v>6000</v>
      </c>
      <c r="P45" s="90">
        <f>N45-O45</f>
        <v>300</v>
      </c>
    </row>
    <row r="46" spans="1:26" ht="15.75" hidden="1" customHeight="1">
      <c r="A46" s="85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7" t="s">
        <v>83</v>
      </c>
      <c r="P46" s="91">
        <f>+P45</f>
        <v>300</v>
      </c>
      <c r="Q46" s="86"/>
      <c r="R46" s="86"/>
      <c r="S46" s="86"/>
      <c r="T46" s="86"/>
      <c r="U46" s="86"/>
      <c r="V46" s="86"/>
      <c r="W46" s="86"/>
      <c r="X46" s="86"/>
      <c r="Y46" s="86"/>
      <c r="Z46" s="86"/>
    </row>
    <row r="47" spans="1:26" ht="15.75" hidden="1" customHeight="1">
      <c r="A47" s="6">
        <v>2016</v>
      </c>
      <c r="B47" s="6" t="s">
        <v>51</v>
      </c>
      <c r="C47" s="6" t="s">
        <v>52</v>
      </c>
      <c r="D47" s="6" t="s">
        <v>53</v>
      </c>
      <c r="E47" s="6" t="s">
        <v>54</v>
      </c>
      <c r="F47" s="6" t="s">
        <v>55</v>
      </c>
      <c r="G47" s="6" t="s">
        <v>56</v>
      </c>
      <c r="H47" s="6" t="s">
        <v>57</v>
      </c>
      <c r="I47" s="6" t="s">
        <v>58</v>
      </c>
      <c r="J47" s="6" t="s">
        <v>59</v>
      </c>
      <c r="K47" s="6" t="s">
        <v>60</v>
      </c>
      <c r="L47" s="6" t="s">
        <v>61</v>
      </c>
      <c r="M47" s="6" t="s">
        <v>62</v>
      </c>
      <c r="N47" s="6"/>
    </row>
    <row r="48" spans="1:26" ht="15.75" hidden="1" customHeight="1">
      <c r="A48" s="6" t="s">
        <v>64</v>
      </c>
      <c r="B48">
        <v>95</v>
      </c>
      <c r="C48">
        <v>95</v>
      </c>
      <c r="D48">
        <v>95</v>
      </c>
      <c r="E48">
        <v>95</v>
      </c>
      <c r="F48">
        <v>95</v>
      </c>
      <c r="G48">
        <v>95</v>
      </c>
      <c r="H48">
        <v>95</v>
      </c>
      <c r="I48">
        <v>95</v>
      </c>
      <c r="J48">
        <v>95</v>
      </c>
      <c r="K48">
        <v>95</v>
      </c>
      <c r="L48">
        <v>95</v>
      </c>
      <c r="M48">
        <f>95+2007</f>
        <v>2102</v>
      </c>
      <c r="N48">
        <f t="shared" ref="N48:N53" si="5">SUM(B48:M48)</f>
        <v>3147</v>
      </c>
      <c r="Q48" t="s">
        <v>84</v>
      </c>
    </row>
    <row r="49" spans="1:26" ht="15.75" hidden="1" customHeight="1">
      <c r="A49" s="6" t="s">
        <v>65</v>
      </c>
      <c r="B49">
        <v>80</v>
      </c>
      <c r="C49">
        <v>80</v>
      </c>
      <c r="D49">
        <v>80</v>
      </c>
      <c r="E49">
        <v>80</v>
      </c>
      <c r="F49">
        <v>80</v>
      </c>
      <c r="G49">
        <v>80</v>
      </c>
      <c r="H49">
        <v>80</v>
      </c>
      <c r="I49">
        <v>80</v>
      </c>
      <c r="J49">
        <v>80</v>
      </c>
      <c r="K49">
        <v>80</v>
      </c>
      <c r="L49">
        <v>80</v>
      </c>
      <c r="M49">
        <f>80+1690</f>
        <v>1770</v>
      </c>
      <c r="N49">
        <f t="shared" si="5"/>
        <v>2650</v>
      </c>
      <c r="Q49" t="s">
        <v>85</v>
      </c>
    </row>
    <row r="50" spans="1:26" ht="15.75" hidden="1" customHeight="1">
      <c r="A50" s="6" t="s">
        <v>66</v>
      </c>
      <c r="B50">
        <v>75</v>
      </c>
      <c r="C50">
        <v>75</v>
      </c>
      <c r="D50">
        <v>75</v>
      </c>
      <c r="E50">
        <v>75</v>
      </c>
      <c r="F50">
        <v>75</v>
      </c>
      <c r="G50">
        <v>75</v>
      </c>
      <c r="H50">
        <v>75</v>
      </c>
      <c r="I50">
        <v>75</v>
      </c>
      <c r="J50">
        <v>75</v>
      </c>
      <c r="K50">
        <v>75</v>
      </c>
      <c r="L50">
        <v>75</v>
      </c>
      <c r="M50">
        <f>75+1585</f>
        <v>1660</v>
      </c>
      <c r="N50">
        <f t="shared" si="5"/>
        <v>2485</v>
      </c>
      <c r="Q50" t="s">
        <v>86</v>
      </c>
    </row>
    <row r="51" spans="1:26" ht="15.75" hidden="1" customHeight="1">
      <c r="A51" s="6" t="s">
        <v>67</v>
      </c>
      <c r="B51">
        <v>190</v>
      </c>
      <c r="C51">
        <v>95</v>
      </c>
      <c r="D51">
        <v>95</v>
      </c>
      <c r="E51">
        <v>95</v>
      </c>
      <c r="F51">
        <v>95</v>
      </c>
      <c r="G51">
        <v>95</v>
      </c>
      <c r="H51">
        <v>95</v>
      </c>
      <c r="I51">
        <v>95</v>
      </c>
      <c r="J51">
        <v>95</v>
      </c>
      <c r="K51">
        <v>95</v>
      </c>
      <c r="L51">
        <v>95</v>
      </c>
      <c r="M51">
        <v>95</v>
      </c>
      <c r="N51">
        <f t="shared" si="5"/>
        <v>1235</v>
      </c>
      <c r="Q51" t="s">
        <v>87</v>
      </c>
    </row>
    <row r="52" spans="1:26" ht="15.75" hidden="1" customHeight="1">
      <c r="A52" s="6" t="s">
        <v>68</v>
      </c>
      <c r="B52">
        <v>80</v>
      </c>
      <c r="C52">
        <v>80</v>
      </c>
      <c r="D52">
        <v>80</v>
      </c>
      <c r="E52">
        <v>80</v>
      </c>
      <c r="F52">
        <v>80</v>
      </c>
      <c r="G52">
        <v>80</v>
      </c>
      <c r="H52">
        <v>80</v>
      </c>
      <c r="I52">
        <v>80</v>
      </c>
      <c r="J52">
        <v>80</v>
      </c>
      <c r="K52">
        <v>80</v>
      </c>
      <c r="L52">
        <v>80</v>
      </c>
      <c r="M52">
        <f>80+1690</f>
        <v>1770</v>
      </c>
      <c r="N52">
        <f t="shared" si="5"/>
        <v>2650</v>
      </c>
      <c r="Q52" t="s">
        <v>85</v>
      </c>
    </row>
    <row r="53" spans="1:26" ht="15.75" hidden="1" customHeight="1">
      <c r="A53" s="6" t="s">
        <v>69</v>
      </c>
      <c r="B53">
        <v>75</v>
      </c>
      <c r="C53">
        <v>75</v>
      </c>
      <c r="D53">
        <v>75</v>
      </c>
      <c r="E53">
        <v>75</v>
      </c>
      <c r="F53">
        <v>75</v>
      </c>
      <c r="G53">
        <v>75</v>
      </c>
      <c r="H53">
        <v>75</v>
      </c>
      <c r="I53">
        <v>75</v>
      </c>
      <c r="J53">
        <v>75</v>
      </c>
      <c r="K53">
        <v>75</v>
      </c>
      <c r="L53">
        <v>75</v>
      </c>
      <c r="M53">
        <f>75+1585</f>
        <v>1660</v>
      </c>
      <c r="N53">
        <f t="shared" si="5"/>
        <v>2485</v>
      </c>
      <c r="O53" s="6" t="s">
        <v>70</v>
      </c>
      <c r="P53" s="6" t="s">
        <v>71</v>
      </c>
      <c r="Q53" t="s">
        <v>86</v>
      </c>
    </row>
    <row r="54" spans="1:26" ht="15.75" hidden="1" customHeight="1">
      <c r="A54" s="6"/>
      <c r="M54" s="81" t="s">
        <v>72</v>
      </c>
      <c r="N54" s="6">
        <f>SUM(N48:N53)</f>
        <v>14652</v>
      </c>
      <c r="O54" s="6">
        <f>12*2*(75+80+95)+2*2007+2*1690+2*1585</f>
        <v>16564</v>
      </c>
      <c r="P54" s="90">
        <f>N54-O54</f>
        <v>-1912</v>
      </c>
    </row>
    <row r="55" spans="1:26" ht="15.75" hidden="1" customHeight="1">
      <c r="A55" s="85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7" t="s">
        <v>88</v>
      </c>
      <c r="P55" s="91">
        <f>+P54</f>
        <v>-1912</v>
      </c>
      <c r="Q55" s="86" t="s">
        <v>89</v>
      </c>
      <c r="R55" s="86"/>
      <c r="S55" s="86"/>
      <c r="T55" s="86"/>
      <c r="U55" s="86"/>
      <c r="V55" s="86"/>
      <c r="W55" s="86"/>
      <c r="X55" s="86"/>
      <c r="Y55" s="86"/>
      <c r="Z55" s="86"/>
    </row>
    <row r="56" spans="1:26" ht="15.75" hidden="1" customHeight="1">
      <c r="A56" s="6">
        <v>2017</v>
      </c>
      <c r="B56" s="6" t="s">
        <v>51</v>
      </c>
      <c r="C56" s="6" t="s">
        <v>52</v>
      </c>
      <c r="D56" s="6" t="s">
        <v>53</v>
      </c>
      <c r="E56" s="6" t="s">
        <v>54</v>
      </c>
      <c r="F56" s="6" t="s">
        <v>55</v>
      </c>
      <c r="G56" s="6" t="s">
        <v>56</v>
      </c>
      <c r="H56" s="6" t="s">
        <v>57</v>
      </c>
      <c r="I56" s="6" t="s">
        <v>58</v>
      </c>
      <c r="J56" s="6" t="s">
        <v>59</v>
      </c>
      <c r="K56" s="6" t="s">
        <v>60</v>
      </c>
      <c r="L56" s="6" t="s">
        <v>61</v>
      </c>
      <c r="M56" s="6" t="s">
        <v>62</v>
      </c>
      <c r="N56" s="6"/>
    </row>
    <row r="57" spans="1:26" ht="15.75" hidden="1" customHeight="1">
      <c r="A57" s="6" t="s">
        <v>64</v>
      </c>
      <c r="B57">
        <v>95</v>
      </c>
      <c r="C57">
        <v>95</v>
      </c>
      <c r="D57">
        <v>95</v>
      </c>
      <c r="E57">
        <v>95</v>
      </c>
      <c r="F57">
        <v>95</v>
      </c>
      <c r="G57">
        <v>95</v>
      </c>
      <c r="H57">
        <v>99.75</v>
      </c>
      <c r="I57">
        <v>99.75</v>
      </c>
      <c r="J57">
        <v>99.75</v>
      </c>
      <c r="K57">
        <v>99.75</v>
      </c>
      <c r="L57">
        <v>99.75</v>
      </c>
      <c r="M57">
        <v>99.75</v>
      </c>
      <c r="N57">
        <f t="shared" ref="N57:N62" si="6">SUM(B57:M57)</f>
        <v>1168.5</v>
      </c>
    </row>
    <row r="58" spans="1:26" ht="15.75" hidden="1" customHeight="1">
      <c r="A58" s="6" t="s">
        <v>65</v>
      </c>
      <c r="B58">
        <v>80</v>
      </c>
      <c r="C58">
        <v>80</v>
      </c>
      <c r="D58">
        <v>80</v>
      </c>
      <c r="E58">
        <v>80</v>
      </c>
      <c r="F58">
        <v>80</v>
      </c>
      <c r="G58">
        <v>84</v>
      </c>
      <c r="H58">
        <v>80</v>
      </c>
      <c r="I58">
        <v>84</v>
      </c>
      <c r="J58">
        <v>84</v>
      </c>
      <c r="K58">
        <v>84</v>
      </c>
      <c r="L58">
        <v>84</v>
      </c>
      <c r="M58">
        <v>84</v>
      </c>
      <c r="N58">
        <f t="shared" si="6"/>
        <v>984</v>
      </c>
    </row>
    <row r="59" spans="1:26" ht="15.75" hidden="1" customHeight="1">
      <c r="A59" s="6" t="s">
        <v>66</v>
      </c>
      <c r="B59">
        <v>75</v>
      </c>
      <c r="C59">
        <v>75</v>
      </c>
      <c r="D59">
        <v>75</v>
      </c>
      <c r="E59">
        <v>75</v>
      </c>
      <c r="F59">
        <v>75</v>
      </c>
      <c r="G59">
        <v>75</v>
      </c>
      <c r="H59">
        <v>78.75</v>
      </c>
      <c r="I59">
        <v>78.75</v>
      </c>
      <c r="J59">
        <v>78.75</v>
      </c>
      <c r="K59">
        <v>78.75</v>
      </c>
      <c r="L59">
        <v>78.75</v>
      </c>
      <c r="M59">
        <v>78.75</v>
      </c>
      <c r="N59">
        <f t="shared" si="6"/>
        <v>922.5</v>
      </c>
    </row>
    <row r="60" spans="1:26" ht="15.75" hidden="1" customHeight="1">
      <c r="A60" s="6" t="s">
        <v>67</v>
      </c>
      <c r="B60">
        <v>2102</v>
      </c>
      <c r="C60">
        <v>95</v>
      </c>
      <c r="D60">
        <v>95</v>
      </c>
      <c r="E60">
        <v>95</v>
      </c>
      <c r="F60">
        <v>95</v>
      </c>
      <c r="G60">
        <v>95</v>
      </c>
      <c r="H60">
        <v>95</v>
      </c>
      <c r="I60">
        <v>104</v>
      </c>
      <c r="J60">
        <v>95</v>
      </c>
      <c r="K60">
        <v>95</v>
      </c>
      <c r="L60">
        <v>109.25</v>
      </c>
      <c r="M60">
        <v>99.75</v>
      </c>
      <c r="N60">
        <f t="shared" si="6"/>
        <v>3175</v>
      </c>
      <c r="O60">
        <v>2007</v>
      </c>
      <c r="Q60" t="s">
        <v>90</v>
      </c>
    </row>
    <row r="61" spans="1:26" ht="15.75" hidden="1" customHeight="1">
      <c r="A61" s="6" t="s">
        <v>68</v>
      </c>
      <c r="B61">
        <v>80</v>
      </c>
      <c r="C61">
        <v>80</v>
      </c>
      <c r="D61">
        <v>80</v>
      </c>
      <c r="E61">
        <v>80</v>
      </c>
      <c r="F61">
        <v>80</v>
      </c>
      <c r="G61">
        <v>80</v>
      </c>
      <c r="H61">
        <v>84</v>
      </c>
      <c r="I61">
        <v>84</v>
      </c>
      <c r="J61">
        <v>84</v>
      </c>
      <c r="K61">
        <v>84</v>
      </c>
      <c r="L61">
        <v>84</v>
      </c>
      <c r="M61">
        <v>84</v>
      </c>
      <c r="N61">
        <f t="shared" si="6"/>
        <v>984</v>
      </c>
    </row>
    <row r="62" spans="1:26" ht="15.75" hidden="1" customHeight="1">
      <c r="A62" s="6" t="s">
        <v>69</v>
      </c>
      <c r="B62">
        <v>75</v>
      </c>
      <c r="C62">
        <v>75</v>
      </c>
      <c r="D62">
        <v>75</v>
      </c>
      <c r="E62">
        <v>75</v>
      </c>
      <c r="F62">
        <v>75</v>
      </c>
      <c r="G62">
        <v>75</v>
      </c>
      <c r="H62">
        <v>75</v>
      </c>
      <c r="I62">
        <v>75</v>
      </c>
      <c r="J62">
        <v>75</v>
      </c>
      <c r="K62">
        <v>75</v>
      </c>
      <c r="L62">
        <v>75</v>
      </c>
      <c r="M62">
        <v>75</v>
      </c>
      <c r="N62">
        <f t="shared" si="6"/>
        <v>900</v>
      </c>
      <c r="O62" s="6" t="s">
        <v>70</v>
      </c>
      <c r="P62" s="6" t="s">
        <v>71</v>
      </c>
      <c r="Q62" t="s">
        <v>91</v>
      </c>
    </row>
    <row r="63" spans="1:26" ht="15.75" hidden="1" customHeight="1">
      <c r="A63" s="6"/>
      <c r="M63" s="81" t="s">
        <v>72</v>
      </c>
      <c r="N63" s="92">
        <f>SUM(N57:N62)</f>
        <v>8134</v>
      </c>
      <c r="O63" s="6">
        <v>6150</v>
      </c>
      <c r="P63" s="93">
        <f>N63-O63</f>
        <v>1984</v>
      </c>
    </row>
    <row r="64" spans="1:26" ht="15.75" hidden="1" customHeight="1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7" t="s">
        <v>92</v>
      </c>
      <c r="P64" s="91">
        <f>2007-22.5-0.5</f>
        <v>1984</v>
      </c>
      <c r="Q64" s="86" t="s">
        <v>93</v>
      </c>
      <c r="R64" s="86"/>
      <c r="S64" s="86"/>
      <c r="T64" s="86"/>
      <c r="U64" s="86"/>
      <c r="V64" s="86"/>
      <c r="W64" s="86"/>
      <c r="X64" s="86"/>
      <c r="Y64" s="86"/>
      <c r="Z64" s="86"/>
    </row>
    <row r="65" spans="1:26" ht="15.75" hidden="1" customHeight="1">
      <c r="A65" s="6">
        <v>2018</v>
      </c>
      <c r="B65" s="6" t="s">
        <v>51</v>
      </c>
      <c r="C65" s="6" t="s">
        <v>52</v>
      </c>
      <c r="D65" s="6" t="s">
        <v>53</v>
      </c>
      <c r="E65" s="6" t="s">
        <v>54</v>
      </c>
      <c r="F65" s="6" t="s">
        <v>55</v>
      </c>
      <c r="G65" s="6" t="s">
        <v>56</v>
      </c>
      <c r="H65" s="6" t="s">
        <v>57</v>
      </c>
      <c r="I65" s="6" t="s">
        <v>58</v>
      </c>
      <c r="J65" s="6" t="s">
        <v>59</v>
      </c>
      <c r="K65" s="6" t="s">
        <v>60</v>
      </c>
      <c r="L65" s="6" t="s">
        <v>61</v>
      </c>
      <c r="M65" s="6" t="s">
        <v>62</v>
      </c>
      <c r="N65" s="6"/>
    </row>
    <row r="66" spans="1:26" ht="15.75" hidden="1" customHeight="1">
      <c r="A66" s="6" t="s">
        <v>64</v>
      </c>
      <c r="B66">
        <v>99.75</v>
      </c>
      <c r="C66">
        <v>99.75</v>
      </c>
      <c r="D66">
        <v>99.75</v>
      </c>
      <c r="E66">
        <v>99.75</v>
      </c>
      <c r="F66">
        <v>99.75</v>
      </c>
      <c r="N66">
        <f t="shared" ref="N66:N71" si="7">SUM(B66:M66)</f>
        <v>498.75</v>
      </c>
    </row>
    <row r="67" spans="1:26" ht="15.75" hidden="1" customHeight="1">
      <c r="A67" s="6" t="s">
        <v>65</v>
      </c>
      <c r="B67">
        <v>84</v>
      </c>
      <c r="C67">
        <v>84</v>
      </c>
      <c r="D67">
        <v>84</v>
      </c>
      <c r="E67">
        <v>84</v>
      </c>
      <c r="F67">
        <v>84</v>
      </c>
      <c r="G67">
        <v>84</v>
      </c>
      <c r="H67">
        <v>84</v>
      </c>
      <c r="I67">
        <v>96.6</v>
      </c>
      <c r="J67">
        <v>96.6</v>
      </c>
      <c r="K67">
        <v>96.6</v>
      </c>
      <c r="L67">
        <v>96.6</v>
      </c>
      <c r="M67">
        <v>96.6</v>
      </c>
      <c r="N67">
        <f t="shared" si="7"/>
        <v>1071</v>
      </c>
      <c r="P67">
        <f>1071-498.75</f>
        <v>572.25</v>
      </c>
    </row>
    <row r="68" spans="1:26" ht="15.75" hidden="1" customHeight="1">
      <c r="A68" s="6" t="s">
        <v>66</v>
      </c>
      <c r="B68">
        <v>78.75</v>
      </c>
      <c r="C68">
        <v>90.73</v>
      </c>
      <c r="D68">
        <v>78.75</v>
      </c>
      <c r="E68">
        <v>78.75</v>
      </c>
      <c r="F68">
        <v>78.75</v>
      </c>
      <c r="G68">
        <v>78.75</v>
      </c>
      <c r="H68">
        <v>78.75</v>
      </c>
      <c r="I68">
        <v>181.62</v>
      </c>
      <c r="K68">
        <v>181.12</v>
      </c>
      <c r="M68">
        <v>90.56</v>
      </c>
      <c r="N68">
        <f t="shared" si="7"/>
        <v>1016.53</v>
      </c>
      <c r="R68" s="94" t="s">
        <v>94</v>
      </c>
      <c r="W68" s="94" t="s">
        <v>95</v>
      </c>
    </row>
    <row r="69" spans="1:26" ht="15.75" hidden="1" customHeight="1">
      <c r="A69" s="6" t="s">
        <v>67</v>
      </c>
      <c r="B69">
        <v>99.75</v>
      </c>
      <c r="C69">
        <v>99.75</v>
      </c>
      <c r="D69">
        <v>99.75</v>
      </c>
      <c r="E69">
        <v>99.75</v>
      </c>
      <c r="F69">
        <v>99.75</v>
      </c>
      <c r="G69">
        <v>99.75</v>
      </c>
      <c r="H69">
        <v>99.75</v>
      </c>
      <c r="I69">
        <v>99.75</v>
      </c>
      <c r="J69">
        <v>129.67000000000002</v>
      </c>
      <c r="K69">
        <v>114.71</v>
      </c>
      <c r="L69">
        <v>114.71</v>
      </c>
      <c r="M69">
        <v>114.71</v>
      </c>
      <c r="N69">
        <f t="shared" si="7"/>
        <v>1271.8000000000002</v>
      </c>
      <c r="R69" s="95" t="s">
        <v>96</v>
      </c>
      <c r="S69" s="95" t="s">
        <v>97</v>
      </c>
      <c r="T69" s="96">
        <f>99.75*1.15</f>
        <v>114.71249999999999</v>
      </c>
      <c r="U69" s="97">
        <f t="shared" ref="U69:U71" si="8">T69*5</f>
        <v>573.5625</v>
      </c>
      <c r="V69">
        <f>7*99.75</f>
        <v>698.25</v>
      </c>
      <c r="W69" s="97">
        <f t="shared" ref="W69:W71" si="9">U69+V69</f>
        <v>1271.8125</v>
      </c>
    </row>
    <row r="70" spans="1:26" ht="15.75" hidden="1" customHeight="1">
      <c r="A70" s="6" t="s">
        <v>68</v>
      </c>
      <c r="B70">
        <v>84</v>
      </c>
      <c r="C70">
        <v>84</v>
      </c>
      <c r="D70">
        <v>84</v>
      </c>
      <c r="E70">
        <v>84</v>
      </c>
      <c r="F70">
        <v>84</v>
      </c>
      <c r="G70">
        <v>84</v>
      </c>
      <c r="H70">
        <v>84</v>
      </c>
      <c r="I70">
        <v>96.6</v>
      </c>
      <c r="J70">
        <v>96.6</v>
      </c>
      <c r="K70">
        <v>96.6</v>
      </c>
      <c r="L70">
        <v>96.6</v>
      </c>
      <c r="M70">
        <v>96.6</v>
      </c>
      <c r="N70">
        <f t="shared" si="7"/>
        <v>1071</v>
      </c>
      <c r="R70" s="95" t="s">
        <v>98</v>
      </c>
      <c r="S70" s="95" t="s">
        <v>99</v>
      </c>
      <c r="T70" s="96">
        <f>84*1.15</f>
        <v>96.6</v>
      </c>
      <c r="U70" s="97">
        <f t="shared" si="8"/>
        <v>483</v>
      </c>
      <c r="V70" s="94">
        <f>7*84</f>
        <v>588</v>
      </c>
      <c r="W70" s="97">
        <f t="shared" si="9"/>
        <v>1071</v>
      </c>
    </row>
    <row r="71" spans="1:26" ht="15.75" hidden="1" customHeight="1">
      <c r="A71" s="6" t="s">
        <v>69</v>
      </c>
      <c r="B71">
        <v>97.5</v>
      </c>
      <c r="C71">
        <v>75</v>
      </c>
      <c r="D71">
        <v>75</v>
      </c>
      <c r="E71">
        <v>75</v>
      </c>
      <c r="F71">
        <v>75</v>
      </c>
      <c r="G71">
        <v>75</v>
      </c>
      <c r="H71">
        <v>75</v>
      </c>
      <c r="I71">
        <v>75</v>
      </c>
      <c r="J71">
        <v>75</v>
      </c>
      <c r="K71">
        <v>75</v>
      </c>
      <c r="L71">
        <v>75</v>
      </c>
      <c r="M71">
        <v>75</v>
      </c>
      <c r="N71">
        <f t="shared" si="7"/>
        <v>922.5</v>
      </c>
      <c r="O71" s="6" t="s">
        <v>70</v>
      </c>
      <c r="P71" s="6" t="s">
        <v>71</v>
      </c>
      <c r="R71" s="95" t="s">
        <v>100</v>
      </c>
      <c r="S71" s="95" t="s">
        <v>101</v>
      </c>
      <c r="T71" s="96">
        <f>78.75*1.15</f>
        <v>90.5625</v>
      </c>
      <c r="U71" s="97">
        <f t="shared" si="8"/>
        <v>452.8125</v>
      </c>
      <c r="V71">
        <f>7*78.75</f>
        <v>551.25</v>
      </c>
      <c r="W71" s="97">
        <f t="shared" si="9"/>
        <v>1004.0625</v>
      </c>
    </row>
    <row r="72" spans="1:26" ht="15.75" hidden="1" customHeight="1">
      <c r="A72" s="6"/>
      <c r="M72" s="81" t="s">
        <v>72</v>
      </c>
      <c r="N72" s="92">
        <f>SUM(N66:N71)</f>
        <v>5851.58</v>
      </c>
      <c r="O72" s="6">
        <v>6693.6999999999989</v>
      </c>
      <c r="P72" s="93">
        <f>N72-O72</f>
        <v>-842.11999999999898</v>
      </c>
    </row>
    <row r="73" spans="1:26" ht="15.75" hidden="1" customHeight="1">
      <c r="A73" s="85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7" t="s">
        <v>102</v>
      </c>
      <c r="P73" s="98">
        <f>P72</f>
        <v>-842.11999999999898</v>
      </c>
      <c r="Q73" s="86"/>
      <c r="R73" s="86"/>
      <c r="S73" s="86"/>
      <c r="T73" s="86"/>
      <c r="U73" s="86"/>
      <c r="V73" s="86"/>
      <c r="W73" s="86"/>
      <c r="X73" s="86"/>
      <c r="Y73" s="86"/>
      <c r="Z73" s="86"/>
    </row>
    <row r="74" spans="1:26" ht="15.75" hidden="1" customHeight="1">
      <c r="A74" s="6"/>
    </row>
    <row r="75" spans="1:26" ht="15.75" hidden="1" customHeight="1">
      <c r="A75" s="6">
        <v>2019</v>
      </c>
      <c r="B75" s="6" t="s">
        <v>51</v>
      </c>
      <c r="C75" s="6" t="s">
        <v>52</v>
      </c>
      <c r="D75" s="6" t="s">
        <v>53</v>
      </c>
      <c r="E75" s="6" t="s">
        <v>54</v>
      </c>
      <c r="F75" s="6" t="s">
        <v>55</v>
      </c>
      <c r="G75" s="6" t="s">
        <v>56</v>
      </c>
      <c r="H75" s="6" t="s">
        <v>57</v>
      </c>
      <c r="I75" s="6" t="s">
        <v>58</v>
      </c>
      <c r="J75" s="6" t="s">
        <v>59</v>
      </c>
      <c r="K75" s="6" t="s">
        <v>60</v>
      </c>
      <c r="L75" s="6" t="s">
        <v>61</v>
      </c>
      <c r="M75" s="6" t="s">
        <v>62</v>
      </c>
      <c r="N75" s="6"/>
      <c r="O75" s="22" t="s">
        <v>103</v>
      </c>
      <c r="P75" s="99">
        <f>O83-P73</f>
        <v>9078.93</v>
      </c>
    </row>
    <row r="76" spans="1:26" ht="15.75" hidden="1" customHeight="1">
      <c r="A76" s="6" t="s">
        <v>64</v>
      </c>
      <c r="B76">
        <v>200</v>
      </c>
      <c r="C76">
        <v>200</v>
      </c>
      <c r="D76">
        <v>200</v>
      </c>
      <c r="E76">
        <v>200</v>
      </c>
      <c r="F76">
        <v>200</v>
      </c>
      <c r="G76">
        <v>200</v>
      </c>
      <c r="H76">
        <v>200</v>
      </c>
      <c r="I76">
        <v>200</v>
      </c>
      <c r="J76">
        <v>320.18</v>
      </c>
      <c r="K76">
        <v>114.71</v>
      </c>
      <c r="L76">
        <v>114.71</v>
      </c>
      <c r="M76">
        <v>114.71</v>
      </c>
      <c r="N76">
        <f t="shared" ref="N76:N81" si="10">SUM(B76:M76)</f>
        <v>2264.31</v>
      </c>
      <c r="O76" s="96">
        <f t="shared" ref="O76:O78" si="11">W79</f>
        <v>2264.31</v>
      </c>
      <c r="P76" s="96">
        <f t="shared" ref="P76:P81" si="12">N76-O76</f>
        <v>0</v>
      </c>
    </row>
    <row r="77" spans="1:26" ht="15.75" hidden="1" customHeight="1">
      <c r="A77" s="6" t="s">
        <v>65</v>
      </c>
      <c r="B77">
        <v>96.6</v>
      </c>
      <c r="C77">
        <v>96.6</v>
      </c>
      <c r="D77">
        <v>96.6</v>
      </c>
      <c r="E77">
        <v>96.6</v>
      </c>
      <c r="F77">
        <v>96.6</v>
      </c>
      <c r="G77">
        <v>96.6</v>
      </c>
      <c r="H77">
        <v>96.6</v>
      </c>
      <c r="I77">
        <v>96.6</v>
      </c>
      <c r="J77">
        <v>96.6</v>
      </c>
      <c r="K77">
        <v>96.6</v>
      </c>
      <c r="L77">
        <v>96.6</v>
      </c>
      <c r="M77">
        <v>96.6</v>
      </c>
      <c r="N77">
        <f t="shared" si="10"/>
        <v>1159.2</v>
      </c>
      <c r="O77" s="96">
        <f t="shared" si="11"/>
        <v>1159.1999999999998</v>
      </c>
      <c r="P77" s="96">
        <f t="shared" si="12"/>
        <v>0</v>
      </c>
      <c r="W77" s="94">
        <v>5</v>
      </c>
      <c r="X77">
        <v>6</v>
      </c>
    </row>
    <row r="78" spans="1:26" ht="15.75" hidden="1" customHeight="1">
      <c r="A78" s="6" t="s">
        <v>66</v>
      </c>
      <c r="B78">
        <v>90.56</v>
      </c>
      <c r="D78">
        <v>181.12</v>
      </c>
      <c r="G78">
        <v>271.68</v>
      </c>
      <c r="H78">
        <v>90.56</v>
      </c>
      <c r="I78">
        <v>181.12</v>
      </c>
      <c r="J78" s="45"/>
      <c r="K78">
        <v>90.56</v>
      </c>
      <c r="L78">
        <v>90.56</v>
      </c>
      <c r="M78">
        <v>90.56</v>
      </c>
      <c r="N78">
        <f t="shared" si="10"/>
        <v>1086.72</v>
      </c>
      <c r="O78" s="96">
        <f t="shared" si="11"/>
        <v>1086.75</v>
      </c>
      <c r="P78" s="96">
        <f t="shared" si="12"/>
        <v>-2.9999999999972715E-2</v>
      </c>
      <c r="R78" s="94" t="s">
        <v>94</v>
      </c>
      <c r="W78" s="94" t="s">
        <v>104</v>
      </c>
    </row>
    <row r="79" spans="1:26" ht="15.75" hidden="1" customHeight="1">
      <c r="A79" s="6" t="s">
        <v>67</v>
      </c>
      <c r="B79">
        <v>114.71</v>
      </c>
      <c r="C79">
        <v>114.71</v>
      </c>
      <c r="D79">
        <v>114.71</v>
      </c>
      <c r="E79">
        <v>114.71</v>
      </c>
      <c r="F79">
        <v>114.71</v>
      </c>
      <c r="G79">
        <v>114.71</v>
      </c>
      <c r="H79">
        <v>114.71</v>
      </c>
      <c r="I79">
        <v>114.71</v>
      </c>
      <c r="J79">
        <v>114.71</v>
      </c>
      <c r="K79">
        <v>114.71</v>
      </c>
      <c r="L79">
        <v>114.71</v>
      </c>
      <c r="M79">
        <v>114.71</v>
      </c>
      <c r="N79">
        <f t="shared" si="10"/>
        <v>1376.5200000000002</v>
      </c>
      <c r="O79" s="96">
        <f t="shared" ref="O79:O81" si="13">X79</f>
        <v>1376.55</v>
      </c>
      <c r="P79" s="96">
        <f t="shared" si="12"/>
        <v>-2.9999999999745341E-2</v>
      </c>
      <c r="R79" s="95" t="s">
        <v>96</v>
      </c>
      <c r="S79" s="95" t="s">
        <v>97</v>
      </c>
      <c r="T79" s="96">
        <f>99.75*1.15</f>
        <v>114.71249999999999</v>
      </c>
      <c r="W79" s="96">
        <f>(T79*12)+E170</f>
        <v>2264.31</v>
      </c>
      <c r="X79" s="97">
        <f>T79*12</f>
        <v>1376.55</v>
      </c>
    </row>
    <row r="80" spans="1:26" ht="15.75" hidden="1" customHeight="1">
      <c r="A80" s="6" t="s">
        <v>68</v>
      </c>
      <c r="B80">
        <v>96.6</v>
      </c>
      <c r="C80">
        <v>96.6</v>
      </c>
      <c r="D80">
        <v>96.6</v>
      </c>
      <c r="E80">
        <v>96.6</v>
      </c>
      <c r="F80">
        <v>96.6</v>
      </c>
      <c r="G80">
        <v>96.6</v>
      </c>
      <c r="H80">
        <v>96.6</v>
      </c>
      <c r="I80">
        <v>96.6</v>
      </c>
      <c r="J80">
        <v>96.6</v>
      </c>
      <c r="K80">
        <v>96.6</v>
      </c>
      <c r="L80">
        <v>96.6</v>
      </c>
      <c r="M80">
        <v>96.6</v>
      </c>
      <c r="N80">
        <f t="shared" si="10"/>
        <v>1159.2</v>
      </c>
      <c r="O80" s="96">
        <f t="shared" si="13"/>
        <v>1159.1999999999998</v>
      </c>
      <c r="P80" s="96">
        <f t="shared" si="12"/>
        <v>0</v>
      </c>
      <c r="R80" s="95" t="s">
        <v>98</v>
      </c>
      <c r="S80" s="95" t="s">
        <v>99</v>
      </c>
      <c r="T80" s="96">
        <f>84*1.15</f>
        <v>96.6</v>
      </c>
      <c r="W80" s="97">
        <f t="shared" ref="W80:W81" si="14">T80*12</f>
        <v>1159.1999999999998</v>
      </c>
      <c r="X80" s="96">
        <f>W80</f>
        <v>1159.1999999999998</v>
      </c>
    </row>
    <row r="81" spans="1:26" ht="15.75" hidden="1" customHeight="1">
      <c r="A81" s="6" t="s">
        <v>69</v>
      </c>
      <c r="B81">
        <v>179.05</v>
      </c>
      <c r="C81">
        <v>75</v>
      </c>
      <c r="D81">
        <v>121.68</v>
      </c>
      <c r="E81">
        <v>75</v>
      </c>
      <c r="F81">
        <v>75</v>
      </c>
      <c r="G81">
        <v>0</v>
      </c>
      <c r="H81">
        <v>-150</v>
      </c>
      <c r="I81">
        <v>543.36</v>
      </c>
      <c r="J81" s="45"/>
      <c r="N81">
        <f t="shared" si="10"/>
        <v>919.09</v>
      </c>
      <c r="O81" s="97">
        <f t="shared" si="13"/>
        <v>1190.8</v>
      </c>
      <c r="P81" s="96">
        <f t="shared" si="12"/>
        <v>-271.70999999999992</v>
      </c>
      <c r="R81" s="95" t="s">
        <v>100</v>
      </c>
      <c r="S81" s="95" t="s">
        <v>101</v>
      </c>
      <c r="T81" s="96">
        <f>78.75*1.15</f>
        <v>90.5625</v>
      </c>
      <c r="W81" s="97">
        <f t="shared" si="14"/>
        <v>1086.75</v>
      </c>
      <c r="X81" s="96">
        <f>W81+E177</f>
        <v>1190.8</v>
      </c>
    </row>
    <row r="82" spans="1:26" ht="15.75" hidden="1" customHeight="1">
      <c r="A82" s="6"/>
      <c r="M82" s="81"/>
      <c r="N82" s="92"/>
      <c r="O82" s="6" t="s">
        <v>70</v>
      </c>
      <c r="P82" s="6" t="s">
        <v>71</v>
      </c>
      <c r="W82" s="97">
        <f t="shared" ref="W82:X82" si="15">SUM(W79:W81)</f>
        <v>4510.26</v>
      </c>
      <c r="X82" s="96">
        <f t="shared" si="15"/>
        <v>3726.55</v>
      </c>
      <c r="Y82" s="96">
        <f>SUM(W82:X82)</f>
        <v>8236.8100000000013</v>
      </c>
    </row>
    <row r="83" spans="1:26" ht="15.75" hidden="1" customHeight="1">
      <c r="A83" s="6"/>
      <c r="M83" s="81" t="s">
        <v>72</v>
      </c>
      <c r="N83" s="92">
        <f>SUM(N76:N81)</f>
        <v>7965.0400000000009</v>
      </c>
      <c r="O83" s="100">
        <f>W82+X82</f>
        <v>8236.8100000000013</v>
      </c>
      <c r="P83" s="93">
        <f>N83-O83</f>
        <v>-271.77000000000044</v>
      </c>
    </row>
    <row r="84" spans="1:26" ht="15.75" hidden="1" customHeight="1">
      <c r="A84" s="85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7" t="s">
        <v>105</v>
      </c>
      <c r="P84" s="98">
        <f>P83</f>
        <v>-271.77000000000044</v>
      </c>
      <c r="Q84" s="86"/>
      <c r="R84" s="86"/>
      <c r="S84" s="86"/>
      <c r="T84" s="86"/>
      <c r="U84" s="86"/>
      <c r="V84" s="86"/>
      <c r="W84" s="86"/>
      <c r="X84" s="86"/>
      <c r="Y84" s="86"/>
      <c r="Z84" s="86"/>
    </row>
    <row r="85" spans="1:26" ht="15.75" hidden="1" customHeight="1">
      <c r="A85" s="6"/>
    </row>
    <row r="86" spans="1:26" ht="15.75" hidden="1" customHeight="1">
      <c r="A86" s="6">
        <v>2020</v>
      </c>
      <c r="B86" s="6" t="s">
        <v>51</v>
      </c>
      <c r="C86" s="6" t="s">
        <v>52</v>
      </c>
      <c r="D86" s="6" t="s">
        <v>53</v>
      </c>
      <c r="E86" s="6" t="s">
        <v>54</v>
      </c>
      <c r="F86" s="6" t="s">
        <v>55</v>
      </c>
      <c r="G86" s="6" t="s">
        <v>56</v>
      </c>
      <c r="H86" s="6" t="s">
        <v>57</v>
      </c>
      <c r="I86" s="6" t="s">
        <v>58</v>
      </c>
      <c r="J86" s="6" t="s">
        <v>59</v>
      </c>
      <c r="K86" s="6" t="s">
        <v>60</v>
      </c>
      <c r="L86" s="6" t="s">
        <v>61</v>
      </c>
      <c r="M86" s="6" t="s">
        <v>62</v>
      </c>
      <c r="N86" s="6"/>
      <c r="O86" s="22" t="s">
        <v>103</v>
      </c>
      <c r="P86" s="99">
        <f>O94-P84</f>
        <v>7516.77</v>
      </c>
    </row>
    <row r="87" spans="1:26" ht="15.75" hidden="1" customHeight="1">
      <c r="A87" s="6" t="s">
        <v>64</v>
      </c>
      <c r="B87">
        <v>114.71</v>
      </c>
      <c r="C87">
        <v>114.71</v>
      </c>
      <c r="D87">
        <v>114.71</v>
      </c>
      <c r="E87">
        <v>114.71</v>
      </c>
      <c r="F87">
        <v>114.71</v>
      </c>
      <c r="G87">
        <v>114.71</v>
      </c>
      <c r="H87">
        <v>114.71</v>
      </c>
      <c r="I87">
        <v>114.71</v>
      </c>
      <c r="J87">
        <v>114.71</v>
      </c>
      <c r="K87">
        <v>114.71</v>
      </c>
      <c r="L87">
        <v>114.71</v>
      </c>
      <c r="M87">
        <v>114.71</v>
      </c>
      <c r="N87">
        <f t="shared" ref="N87:N92" si="16">SUM(B87:M87)</f>
        <v>1376.5200000000002</v>
      </c>
      <c r="O87" s="96">
        <f t="shared" ref="O87:O89" si="17">W90</f>
        <v>1376.55</v>
      </c>
      <c r="P87" s="96">
        <f t="shared" ref="P87:P92" si="18">N87-O87</f>
        <v>-2.9999999999745341E-2</v>
      </c>
    </row>
    <row r="88" spans="1:26" ht="15.75" hidden="1" customHeight="1">
      <c r="A88" s="6" t="s">
        <v>65</v>
      </c>
      <c r="B88">
        <v>96.6</v>
      </c>
      <c r="C88">
        <v>96.6</v>
      </c>
      <c r="D88">
        <v>96.6</v>
      </c>
      <c r="E88">
        <v>96.6</v>
      </c>
      <c r="F88">
        <v>96.6</v>
      </c>
      <c r="G88">
        <v>96.6</v>
      </c>
      <c r="H88">
        <v>96.6</v>
      </c>
      <c r="I88">
        <v>96.6</v>
      </c>
      <c r="J88">
        <v>96.6</v>
      </c>
      <c r="K88">
        <v>96.6</v>
      </c>
      <c r="L88">
        <v>96.6</v>
      </c>
      <c r="M88">
        <v>96.6</v>
      </c>
      <c r="N88">
        <f t="shared" si="16"/>
        <v>1159.2</v>
      </c>
      <c r="O88" s="96">
        <f t="shared" si="17"/>
        <v>1159.1999999999998</v>
      </c>
      <c r="P88" s="96">
        <f t="shared" si="18"/>
        <v>0</v>
      </c>
      <c r="W88" s="94">
        <v>5</v>
      </c>
      <c r="X88">
        <v>6</v>
      </c>
    </row>
    <row r="89" spans="1:26" ht="15.75" hidden="1" customHeight="1">
      <c r="A89" s="6" t="s">
        <v>66</v>
      </c>
      <c r="B89">
        <v>90.56</v>
      </c>
      <c r="C89">
        <v>90.56</v>
      </c>
      <c r="D89">
        <v>90.56</v>
      </c>
      <c r="E89">
        <v>90.56</v>
      </c>
      <c r="F89">
        <v>90.56</v>
      </c>
      <c r="G89">
        <v>90.56</v>
      </c>
      <c r="H89">
        <v>90.56</v>
      </c>
      <c r="I89">
        <v>90.56</v>
      </c>
      <c r="J89">
        <v>90.56</v>
      </c>
      <c r="K89">
        <v>90.56</v>
      </c>
      <c r="L89">
        <v>90.56</v>
      </c>
      <c r="M89">
        <v>90.56</v>
      </c>
      <c r="N89">
        <f t="shared" si="16"/>
        <v>1086.7199999999998</v>
      </c>
      <c r="O89" s="96">
        <f t="shared" si="17"/>
        <v>1086.75</v>
      </c>
      <c r="P89" s="96">
        <f t="shared" si="18"/>
        <v>-3.0000000000200089E-2</v>
      </c>
      <c r="R89" s="94" t="s">
        <v>94</v>
      </c>
      <c r="W89" s="94" t="s">
        <v>106</v>
      </c>
    </row>
    <row r="90" spans="1:26" ht="15.75" hidden="1" customHeight="1">
      <c r="A90" s="6" t="s">
        <v>67</v>
      </c>
      <c r="B90">
        <v>114.71</v>
      </c>
      <c r="C90">
        <v>114.71</v>
      </c>
      <c r="D90">
        <v>114.71</v>
      </c>
      <c r="E90">
        <v>114.71</v>
      </c>
      <c r="F90">
        <v>114.71</v>
      </c>
      <c r="G90">
        <v>114.71</v>
      </c>
      <c r="H90">
        <v>114.71</v>
      </c>
      <c r="I90">
        <v>114.71</v>
      </c>
      <c r="J90">
        <v>114.71</v>
      </c>
      <c r="K90">
        <v>114.71</v>
      </c>
      <c r="L90">
        <v>114.71</v>
      </c>
      <c r="M90">
        <v>114.71</v>
      </c>
      <c r="N90">
        <f t="shared" si="16"/>
        <v>1376.5200000000002</v>
      </c>
      <c r="O90" s="96">
        <f t="shared" ref="O90:O92" si="19">X90</f>
        <v>1376.55</v>
      </c>
      <c r="P90" s="96">
        <f t="shared" si="18"/>
        <v>-2.9999999999745341E-2</v>
      </c>
      <c r="R90" s="95" t="s">
        <v>96</v>
      </c>
      <c r="S90" s="95" t="s">
        <v>97</v>
      </c>
      <c r="T90" s="96">
        <f>99.75*1.15</f>
        <v>114.71249999999999</v>
      </c>
      <c r="U90" s="97">
        <f t="shared" ref="U90:U92" si="20">T90*1.1</f>
        <v>126.18375</v>
      </c>
      <c r="W90" s="96">
        <f>(T90*12)+E181</f>
        <v>1376.55</v>
      </c>
      <c r="X90" s="97">
        <f>T90*12</f>
        <v>1376.55</v>
      </c>
    </row>
    <row r="91" spans="1:26" ht="15.75" hidden="1" customHeight="1">
      <c r="A91" s="6" t="s">
        <v>68</v>
      </c>
      <c r="B91">
        <v>96.6</v>
      </c>
      <c r="C91">
        <v>96.6</v>
      </c>
      <c r="D91">
        <v>96.6</v>
      </c>
      <c r="E91">
        <v>96.6</v>
      </c>
      <c r="F91">
        <v>96.6</v>
      </c>
      <c r="G91">
        <v>96.6</v>
      </c>
      <c r="H91">
        <v>96.6</v>
      </c>
      <c r="I91">
        <v>96.6</v>
      </c>
      <c r="J91">
        <v>96.6</v>
      </c>
      <c r="K91">
        <v>96.6</v>
      </c>
      <c r="L91">
        <v>96.6</v>
      </c>
      <c r="M91">
        <v>96.6</v>
      </c>
      <c r="N91">
        <f t="shared" si="16"/>
        <v>1159.2</v>
      </c>
      <c r="O91" s="96">
        <f t="shared" si="19"/>
        <v>1159.1999999999998</v>
      </c>
      <c r="P91" s="96">
        <f t="shared" si="18"/>
        <v>0</v>
      </c>
      <c r="R91" s="95" t="s">
        <v>98</v>
      </c>
      <c r="S91" s="95" t="s">
        <v>99</v>
      </c>
      <c r="T91" s="96">
        <f>84*1.15</f>
        <v>96.6</v>
      </c>
      <c r="U91" s="97">
        <f t="shared" si="20"/>
        <v>106.26</v>
      </c>
      <c r="W91" s="97">
        <f t="shared" ref="W91:W92" si="21">T91*12</f>
        <v>1159.1999999999998</v>
      </c>
      <c r="X91" s="96">
        <f>W91</f>
        <v>1159.1999999999998</v>
      </c>
    </row>
    <row r="92" spans="1:26" ht="15.75" hidden="1" customHeight="1">
      <c r="A92" s="6" t="s">
        <v>69</v>
      </c>
      <c r="B92">
        <v>271.68</v>
      </c>
      <c r="F92">
        <v>271.68</v>
      </c>
      <c r="M92">
        <v>815.04</v>
      </c>
      <c r="N92">
        <f t="shared" si="16"/>
        <v>1358.4</v>
      </c>
      <c r="O92" s="97">
        <f t="shared" si="19"/>
        <v>1086.75</v>
      </c>
      <c r="P92" s="96">
        <f t="shared" si="18"/>
        <v>271.65000000000009</v>
      </c>
      <c r="R92" s="95" t="s">
        <v>100</v>
      </c>
      <c r="S92" s="95" t="s">
        <v>101</v>
      </c>
      <c r="T92" s="96">
        <f>78.75*1.15</f>
        <v>90.5625</v>
      </c>
      <c r="U92" s="97">
        <f t="shared" si="20"/>
        <v>99.618750000000006</v>
      </c>
      <c r="W92" s="97">
        <f t="shared" si="21"/>
        <v>1086.75</v>
      </c>
      <c r="X92" s="96">
        <f>W92+E188</f>
        <v>1086.75</v>
      </c>
    </row>
    <row r="93" spans="1:26" ht="15.75" hidden="1" customHeight="1">
      <c r="A93" s="6"/>
      <c r="M93" s="81"/>
      <c r="N93" s="92"/>
      <c r="O93" s="6" t="s">
        <v>70</v>
      </c>
      <c r="P93" s="6" t="s">
        <v>71</v>
      </c>
      <c r="W93" s="97">
        <f t="shared" ref="W93:X93" si="22">SUM(W90:W92)</f>
        <v>3622.5</v>
      </c>
      <c r="X93" s="96">
        <f t="shared" si="22"/>
        <v>3622.5</v>
      </c>
      <c r="Y93" s="96">
        <f>SUM(W93:X93)</f>
        <v>7245</v>
      </c>
    </row>
    <row r="94" spans="1:26" ht="15.75" hidden="1" customHeight="1">
      <c r="A94" s="6"/>
      <c r="M94" s="81" t="s">
        <v>72</v>
      </c>
      <c r="N94" s="92">
        <f>SUM(N87:N92)</f>
        <v>7516.5599999999995</v>
      </c>
      <c r="O94" s="100">
        <f>W93+X93</f>
        <v>7245</v>
      </c>
      <c r="P94" s="93">
        <f>N94-O94</f>
        <v>271.55999999999949</v>
      </c>
    </row>
    <row r="95" spans="1:26" ht="15.75" hidden="1" customHeight="1">
      <c r="A95" s="85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7" t="s">
        <v>107</v>
      </c>
      <c r="P95" s="98">
        <f>P94</f>
        <v>271.55999999999949</v>
      </c>
      <c r="Q95" s="86"/>
      <c r="R95" s="86"/>
      <c r="S95" s="86"/>
      <c r="T95" s="86"/>
      <c r="U95" s="86"/>
      <c r="V95" s="86"/>
      <c r="W95" s="86"/>
      <c r="X95" s="86"/>
      <c r="Y95" s="86"/>
      <c r="Z95" s="86"/>
    </row>
    <row r="96" spans="1:26" ht="15.75" hidden="1" customHeight="1">
      <c r="A96" s="6"/>
    </row>
    <row r="97" spans="1:26" ht="15.75" hidden="1" customHeight="1">
      <c r="A97" s="6">
        <v>2021</v>
      </c>
      <c r="B97" s="6" t="s">
        <v>51</v>
      </c>
      <c r="C97" s="6" t="s">
        <v>52</v>
      </c>
      <c r="D97" s="6" t="s">
        <v>53</v>
      </c>
      <c r="E97" s="6" t="s">
        <v>54</v>
      </c>
      <c r="F97" s="6" t="s">
        <v>55</v>
      </c>
      <c r="G97" s="6" t="s">
        <v>56</v>
      </c>
      <c r="H97" s="6" t="s">
        <v>57</v>
      </c>
      <c r="I97" s="6" t="s">
        <v>58</v>
      </c>
      <c r="J97" s="6" t="s">
        <v>59</v>
      </c>
      <c r="K97" s="6" t="s">
        <v>60</v>
      </c>
      <c r="L97" s="6" t="s">
        <v>61</v>
      </c>
      <c r="M97" s="6" t="s">
        <v>62</v>
      </c>
      <c r="N97" s="6"/>
      <c r="O97" s="22" t="s">
        <v>103</v>
      </c>
      <c r="P97" s="99">
        <f>O105-P95</f>
        <v>6973.4400000000005</v>
      </c>
    </row>
    <row r="98" spans="1:26" ht="15.75" hidden="1" customHeight="1">
      <c r="A98" s="6" t="s">
        <v>64</v>
      </c>
      <c r="B98">
        <v>114.71</v>
      </c>
      <c r="C98">
        <v>114.71</v>
      </c>
      <c r="D98">
        <v>114.71</v>
      </c>
      <c r="E98">
        <v>114.71</v>
      </c>
      <c r="F98">
        <v>114.71</v>
      </c>
      <c r="G98">
        <v>114.71</v>
      </c>
      <c r="H98">
        <v>114.71</v>
      </c>
      <c r="I98">
        <v>114.71</v>
      </c>
      <c r="J98">
        <v>114.71</v>
      </c>
      <c r="K98">
        <v>114.71</v>
      </c>
      <c r="L98">
        <v>114.71</v>
      </c>
      <c r="M98">
        <v>114.71</v>
      </c>
      <c r="N98">
        <f t="shared" ref="N98:N103" si="23">SUM(B98:M98)</f>
        <v>1376.5200000000002</v>
      </c>
      <c r="O98" s="96">
        <f t="shared" ref="O98:O100" si="24">W101</f>
        <v>1376.55</v>
      </c>
      <c r="P98" s="96">
        <f t="shared" ref="P98:P103" si="25">N98-O98</f>
        <v>-2.9999999999745341E-2</v>
      </c>
    </row>
    <row r="99" spans="1:26" ht="15.75" hidden="1" customHeight="1">
      <c r="A99" s="6" t="s">
        <v>65</v>
      </c>
      <c r="B99">
        <v>96.6</v>
      </c>
      <c r="C99">
        <v>96.6</v>
      </c>
      <c r="D99">
        <v>96.6</v>
      </c>
      <c r="E99">
        <v>96.6</v>
      </c>
      <c r="F99">
        <v>96.6</v>
      </c>
      <c r="G99">
        <v>96.6</v>
      </c>
      <c r="H99">
        <v>96.6</v>
      </c>
      <c r="I99">
        <v>96.6</v>
      </c>
      <c r="J99">
        <v>96.6</v>
      </c>
      <c r="K99">
        <v>96.6</v>
      </c>
      <c r="L99">
        <v>96.6</v>
      </c>
      <c r="M99">
        <v>96.6</v>
      </c>
      <c r="N99">
        <f t="shared" si="23"/>
        <v>1159.2</v>
      </c>
      <c r="O99" s="96">
        <f t="shared" si="24"/>
        <v>1159.1999999999998</v>
      </c>
      <c r="P99" s="96">
        <f t="shared" si="25"/>
        <v>0</v>
      </c>
      <c r="W99" s="94">
        <v>5</v>
      </c>
      <c r="X99">
        <v>6</v>
      </c>
    </row>
    <row r="100" spans="1:26" ht="15.75" hidden="1" customHeight="1">
      <c r="A100" s="6" t="s">
        <v>66</v>
      </c>
      <c r="B100">
        <v>90.56</v>
      </c>
      <c r="C100">
        <v>90.56</v>
      </c>
      <c r="D100">
        <v>90.56</v>
      </c>
      <c r="E100">
        <v>90.56</v>
      </c>
      <c r="F100">
        <v>90.56</v>
      </c>
      <c r="G100">
        <v>90.56</v>
      </c>
      <c r="H100">
        <v>90.56</v>
      </c>
      <c r="I100">
        <v>90.56</v>
      </c>
      <c r="J100">
        <v>90.56</v>
      </c>
      <c r="K100">
        <v>90.56</v>
      </c>
      <c r="L100">
        <v>90.56</v>
      </c>
      <c r="M100">
        <v>90.56</v>
      </c>
      <c r="N100">
        <f t="shared" si="23"/>
        <v>1086.7199999999998</v>
      </c>
      <c r="O100" s="96">
        <f t="shared" si="24"/>
        <v>1086.75</v>
      </c>
      <c r="P100" s="96">
        <f t="shared" si="25"/>
        <v>-3.0000000000200089E-2</v>
      </c>
      <c r="R100" s="94" t="s">
        <v>94</v>
      </c>
      <c r="W100" s="94" t="s">
        <v>108</v>
      </c>
    </row>
    <row r="101" spans="1:26" ht="15.75" hidden="1" customHeight="1">
      <c r="A101" s="6" t="s">
        <v>67</v>
      </c>
      <c r="B101">
        <v>114.71</v>
      </c>
      <c r="C101">
        <v>114.71</v>
      </c>
      <c r="D101">
        <v>114.71</v>
      </c>
      <c r="E101">
        <v>114.71</v>
      </c>
      <c r="F101">
        <v>114.71</v>
      </c>
      <c r="G101">
        <v>114.71</v>
      </c>
      <c r="H101">
        <v>114.71</v>
      </c>
      <c r="I101">
        <v>114.71</v>
      </c>
      <c r="J101">
        <v>114.71</v>
      </c>
      <c r="K101">
        <v>114.71</v>
      </c>
      <c r="L101">
        <v>114.71</v>
      </c>
      <c r="M101">
        <v>114.71</v>
      </c>
      <c r="N101">
        <f t="shared" si="23"/>
        <v>1376.5200000000002</v>
      </c>
      <c r="O101" s="96">
        <f t="shared" ref="O101:O103" si="26">X101</f>
        <v>1376.55</v>
      </c>
      <c r="P101" s="96">
        <f t="shared" si="25"/>
        <v>-2.9999999999745341E-2</v>
      </c>
      <c r="R101" s="95" t="s">
        <v>96</v>
      </c>
      <c r="S101" s="95" t="s">
        <v>97</v>
      </c>
      <c r="T101" s="96">
        <f>99.75*1.15</f>
        <v>114.71249999999999</v>
      </c>
      <c r="V101" s="97">
        <f t="shared" ref="V101:V103" si="27">T101*12</f>
        <v>1376.55</v>
      </c>
      <c r="W101" s="96">
        <f>(T101*12)+E192</f>
        <v>1376.55</v>
      </c>
      <c r="X101" s="97">
        <f>T101*12</f>
        <v>1376.55</v>
      </c>
    </row>
    <row r="102" spans="1:26" ht="15.75" hidden="1" customHeight="1">
      <c r="A102" s="6" t="s">
        <v>68</v>
      </c>
      <c r="B102">
        <v>96.6</v>
      </c>
      <c r="C102">
        <v>96.6</v>
      </c>
      <c r="D102">
        <v>96.6</v>
      </c>
      <c r="E102">
        <v>96.6</v>
      </c>
      <c r="F102">
        <v>96.6</v>
      </c>
      <c r="G102">
        <v>96.6</v>
      </c>
      <c r="H102">
        <v>96.6</v>
      </c>
      <c r="I102">
        <v>96.6</v>
      </c>
      <c r="J102">
        <v>96.6</v>
      </c>
      <c r="K102">
        <v>96.6</v>
      </c>
      <c r="L102">
        <v>96.6</v>
      </c>
      <c r="M102">
        <v>96.6</v>
      </c>
      <c r="N102">
        <f t="shared" si="23"/>
        <v>1159.2</v>
      </c>
      <c r="O102" s="96">
        <f t="shared" si="26"/>
        <v>1159.1999999999998</v>
      </c>
      <c r="P102" s="96">
        <f t="shared" si="25"/>
        <v>0</v>
      </c>
      <c r="R102" s="95" t="s">
        <v>98</v>
      </c>
      <c r="S102" s="95" t="s">
        <v>99</v>
      </c>
      <c r="T102" s="96">
        <f>84*1.15</f>
        <v>96.6</v>
      </c>
      <c r="V102" s="97">
        <f t="shared" si="27"/>
        <v>1159.1999999999998</v>
      </c>
      <c r="W102" s="97">
        <f t="shared" ref="W102:W103" si="28">T102*12</f>
        <v>1159.1999999999998</v>
      </c>
      <c r="X102" s="96">
        <f>W102</f>
        <v>1159.1999999999998</v>
      </c>
    </row>
    <row r="103" spans="1:26" ht="15.75" hidden="1" customHeight="1">
      <c r="A103" s="6" t="s">
        <v>69</v>
      </c>
      <c r="H103">
        <v>543.36</v>
      </c>
      <c r="N103">
        <f t="shared" si="23"/>
        <v>543.36</v>
      </c>
      <c r="O103" s="97">
        <f t="shared" si="26"/>
        <v>1086.75</v>
      </c>
      <c r="P103" s="96">
        <f t="shared" si="25"/>
        <v>-543.39</v>
      </c>
      <c r="R103" s="95" t="s">
        <v>100</v>
      </c>
      <c r="S103" s="95" t="s">
        <v>101</v>
      </c>
      <c r="T103" s="96">
        <f>78.75*1.15</f>
        <v>90.5625</v>
      </c>
      <c r="V103" s="97">
        <f t="shared" si="27"/>
        <v>1086.75</v>
      </c>
      <c r="W103" s="97">
        <f t="shared" si="28"/>
        <v>1086.75</v>
      </c>
      <c r="X103" s="96">
        <f>W103+E199</f>
        <v>1086.75</v>
      </c>
    </row>
    <row r="104" spans="1:26" ht="15.75" hidden="1" customHeight="1">
      <c r="A104" s="6"/>
      <c r="M104" s="81"/>
      <c r="N104" s="92"/>
      <c r="O104" s="6" t="s">
        <v>70</v>
      </c>
      <c r="P104" s="6" t="s">
        <v>71</v>
      </c>
      <c r="W104" s="97">
        <f t="shared" ref="W104:X104" si="29">SUM(W101:W103)</f>
        <v>3622.5</v>
      </c>
      <c r="X104" s="96">
        <f t="shared" si="29"/>
        <v>3622.5</v>
      </c>
    </row>
    <row r="105" spans="1:26" ht="15.75" hidden="1" customHeight="1">
      <c r="A105" s="6"/>
      <c r="M105" s="81" t="s">
        <v>72</v>
      </c>
      <c r="N105" s="92">
        <f>SUM(N98:N103)</f>
        <v>6701.5199999999995</v>
      </c>
      <c r="O105" s="100">
        <f>W104+X104</f>
        <v>7245</v>
      </c>
      <c r="P105" s="93">
        <f>N105-O105</f>
        <v>-543.48000000000047</v>
      </c>
    </row>
    <row r="106" spans="1:26" ht="15.75" hidden="1" customHeight="1">
      <c r="A106" s="85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7" t="s">
        <v>109</v>
      </c>
      <c r="P106" s="98">
        <f>P105</f>
        <v>-543.48000000000047</v>
      </c>
      <c r="Q106" s="86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 ht="15.75" customHeight="1">
      <c r="B107" s="101"/>
      <c r="C107" s="101"/>
      <c r="D107" s="101"/>
      <c r="E107" s="101"/>
      <c r="F107" s="101"/>
      <c r="G107" s="101"/>
      <c r="H107" s="101"/>
      <c r="I107" s="16"/>
    </row>
    <row r="108" spans="1:26" ht="15.75" customHeight="1">
      <c r="A108" s="6"/>
    </row>
    <row r="109" spans="1:26" ht="15.75" customHeight="1">
      <c r="A109" s="6">
        <v>2022</v>
      </c>
      <c r="B109" s="6" t="s">
        <v>51</v>
      </c>
      <c r="C109" s="6" t="s">
        <v>52</v>
      </c>
      <c r="D109" s="6" t="s">
        <v>53</v>
      </c>
      <c r="E109" s="6" t="s">
        <v>54</v>
      </c>
      <c r="F109" s="6" t="s">
        <v>55</v>
      </c>
      <c r="G109" s="6" t="s">
        <v>56</v>
      </c>
      <c r="H109" s="6" t="s">
        <v>57</v>
      </c>
      <c r="I109" s="6" t="s">
        <v>58</v>
      </c>
      <c r="J109" s="6" t="s">
        <v>59</v>
      </c>
      <c r="K109" s="6" t="s">
        <v>60</v>
      </c>
      <c r="L109" s="6" t="s">
        <v>61</v>
      </c>
      <c r="M109" s="6" t="s">
        <v>62</v>
      </c>
      <c r="N109" s="6"/>
      <c r="O109" s="22" t="s">
        <v>103</v>
      </c>
      <c r="P109" s="99">
        <f>O117-P107</f>
        <v>7788.48</v>
      </c>
    </row>
    <row r="110" spans="1:26" ht="15.75" customHeight="1">
      <c r="A110" s="6" t="s">
        <v>64</v>
      </c>
      <c r="B110">
        <v>114.71</v>
      </c>
      <c r="D110">
        <v>229.42</v>
      </c>
      <c r="F110">
        <v>229.42</v>
      </c>
      <c r="G110">
        <v>114.71</v>
      </c>
      <c r="H110">
        <v>114.71</v>
      </c>
      <c r="I110">
        <v>114.71</v>
      </c>
      <c r="K110">
        <v>229.42</v>
      </c>
      <c r="L110">
        <v>114.71</v>
      </c>
      <c r="M110">
        <v>114.71</v>
      </c>
      <c r="N110">
        <f t="shared" ref="N110:N115" si="30">SUM(B110:M110)</f>
        <v>1376.5200000000002</v>
      </c>
      <c r="O110" s="96">
        <f t="shared" ref="O110:O112" si="31">W113</f>
        <v>1376.5799999999997</v>
      </c>
      <c r="P110" s="96">
        <f t="shared" ref="P110:P115" si="32">N110-O110</f>
        <v>-5.9999999999490683E-2</v>
      </c>
    </row>
    <row r="111" spans="1:26" ht="15.75" customHeight="1">
      <c r="A111" s="6" t="s">
        <v>65</v>
      </c>
      <c r="B111">
        <v>96.6</v>
      </c>
      <c r="C111">
        <v>96.6</v>
      </c>
      <c r="D111">
        <v>96.6</v>
      </c>
      <c r="E111">
        <v>96.6</v>
      </c>
      <c r="F111">
        <v>96.6</v>
      </c>
      <c r="G111">
        <v>96.6</v>
      </c>
      <c r="H111">
        <v>96.6</v>
      </c>
      <c r="I111">
        <v>96.6</v>
      </c>
      <c r="J111">
        <v>96.6</v>
      </c>
      <c r="K111">
        <v>96.6</v>
      </c>
      <c r="L111">
        <v>96.6</v>
      </c>
      <c r="M111">
        <v>96.6</v>
      </c>
      <c r="N111">
        <f t="shared" si="30"/>
        <v>1159.2</v>
      </c>
      <c r="O111" s="96">
        <f t="shared" si="31"/>
        <v>1159.1999999999998</v>
      </c>
      <c r="P111" s="96">
        <f t="shared" si="32"/>
        <v>0</v>
      </c>
      <c r="W111" s="94">
        <v>5</v>
      </c>
      <c r="X111">
        <v>6</v>
      </c>
    </row>
    <row r="112" spans="1:26" ht="15.75" customHeight="1">
      <c r="A112" s="6" t="s">
        <v>66</v>
      </c>
      <c r="B112">
        <v>90.56</v>
      </c>
      <c r="C112">
        <v>90.56</v>
      </c>
      <c r="D112">
        <v>90.56</v>
      </c>
      <c r="E112">
        <v>90.56</v>
      </c>
      <c r="F112">
        <v>90.56</v>
      </c>
      <c r="G112">
        <v>90.56</v>
      </c>
      <c r="H112">
        <v>90.56</v>
      </c>
      <c r="I112">
        <v>90.56</v>
      </c>
      <c r="J112">
        <v>90.56</v>
      </c>
      <c r="K112">
        <v>90.56</v>
      </c>
      <c r="L112">
        <v>90.56</v>
      </c>
      <c r="M112">
        <v>90.56</v>
      </c>
      <c r="N112">
        <f t="shared" si="30"/>
        <v>1086.7199999999998</v>
      </c>
      <c r="O112" s="96">
        <f t="shared" si="31"/>
        <v>1086.7800000000002</v>
      </c>
      <c r="P112" s="96">
        <f t="shared" si="32"/>
        <v>-6.0000000000400178E-2</v>
      </c>
      <c r="R112" s="94" t="s">
        <v>94</v>
      </c>
      <c r="W112" s="94" t="s">
        <v>110</v>
      </c>
    </row>
    <row r="113" spans="1:28" ht="15.75" customHeight="1">
      <c r="A113" s="6" t="s">
        <v>67</v>
      </c>
      <c r="B113">
        <v>114.71</v>
      </c>
      <c r="C113">
        <v>114.71</v>
      </c>
      <c r="D113">
        <v>114.71</v>
      </c>
      <c r="E113">
        <v>114.71</v>
      </c>
      <c r="F113">
        <v>114.71</v>
      </c>
      <c r="G113">
        <v>114.71</v>
      </c>
      <c r="H113">
        <v>114.71</v>
      </c>
      <c r="I113">
        <v>114.71</v>
      </c>
      <c r="J113">
        <v>114.71</v>
      </c>
      <c r="K113">
        <v>114.71</v>
      </c>
      <c r="L113">
        <v>114.71</v>
      </c>
      <c r="M113">
        <v>114.71</v>
      </c>
      <c r="N113">
        <f t="shared" si="30"/>
        <v>1376.5200000000002</v>
      </c>
      <c r="O113" s="96">
        <f t="shared" ref="O113:O115" si="33">X113</f>
        <v>1376.5799999999997</v>
      </c>
      <c r="P113" s="96">
        <f t="shared" si="32"/>
        <v>-5.9999999999490683E-2</v>
      </c>
      <c r="R113" s="95" t="s">
        <v>96</v>
      </c>
      <c r="S113" s="95" t="s">
        <v>97</v>
      </c>
      <c r="T113" s="96">
        <f>99.75*1.15</f>
        <v>114.71249999999999</v>
      </c>
      <c r="W113" s="96">
        <f t="shared" ref="W113:W115" si="34">(T113*12)-P98</f>
        <v>1376.5799999999997</v>
      </c>
      <c r="X113" s="97">
        <f t="shared" ref="X113:X115" si="35">(T113*12)-P101</f>
        <v>1376.5799999999997</v>
      </c>
    </row>
    <row r="114" spans="1:28" ht="15.75" customHeight="1">
      <c r="A114" s="6" t="s">
        <v>68</v>
      </c>
      <c r="B114">
        <v>96.6</v>
      </c>
      <c r="C114">
        <v>96.6</v>
      </c>
      <c r="D114">
        <v>96.6</v>
      </c>
      <c r="E114">
        <v>96.6</v>
      </c>
      <c r="F114">
        <v>96.6</v>
      </c>
      <c r="G114">
        <v>96.6</v>
      </c>
      <c r="H114">
        <v>96.6</v>
      </c>
      <c r="I114">
        <v>96.6</v>
      </c>
      <c r="J114">
        <v>96.6</v>
      </c>
      <c r="K114">
        <v>96.6</v>
      </c>
      <c r="L114">
        <v>96.6</v>
      </c>
      <c r="M114">
        <v>96.6</v>
      </c>
      <c r="N114">
        <f t="shared" si="30"/>
        <v>1159.2</v>
      </c>
      <c r="O114" s="96">
        <f t="shared" si="33"/>
        <v>1159.1999999999998</v>
      </c>
      <c r="P114" s="96">
        <f t="shared" si="32"/>
        <v>0</v>
      </c>
      <c r="R114" s="95" t="s">
        <v>98</v>
      </c>
      <c r="S114" s="95" t="s">
        <v>99</v>
      </c>
      <c r="T114" s="96">
        <f>84*1.15</f>
        <v>96.6</v>
      </c>
      <c r="W114" s="96">
        <f t="shared" si="34"/>
        <v>1159.1999999999998</v>
      </c>
      <c r="X114" s="97">
        <f t="shared" si="35"/>
        <v>1159.1999999999998</v>
      </c>
    </row>
    <row r="115" spans="1:28" ht="15.75" customHeight="1">
      <c r="A115" s="6" t="s">
        <v>69</v>
      </c>
      <c r="B115">
        <v>543.39</v>
      </c>
      <c r="G115">
        <v>543.36</v>
      </c>
      <c r="M115">
        <v>543.36</v>
      </c>
      <c r="N115">
        <f t="shared" si="30"/>
        <v>1630.1100000000001</v>
      </c>
      <c r="O115" s="97">
        <f t="shared" si="33"/>
        <v>1630.1399999999999</v>
      </c>
      <c r="P115" s="96">
        <f t="shared" si="32"/>
        <v>-2.9999999999745341E-2</v>
      </c>
      <c r="R115" s="95" t="s">
        <v>100</v>
      </c>
      <c r="S115" s="95" t="s">
        <v>101</v>
      </c>
      <c r="T115" s="96">
        <f>78.75*1.15</f>
        <v>90.5625</v>
      </c>
      <c r="W115" s="96">
        <f t="shared" si="34"/>
        <v>1086.7800000000002</v>
      </c>
      <c r="X115" s="97">
        <f t="shared" si="35"/>
        <v>1630.1399999999999</v>
      </c>
    </row>
    <row r="116" spans="1:28" ht="15.75" customHeight="1">
      <c r="A116" s="6"/>
      <c r="M116" s="81"/>
      <c r="N116" s="92"/>
      <c r="O116" s="6" t="s">
        <v>70</v>
      </c>
      <c r="P116" s="6" t="s">
        <v>71</v>
      </c>
      <c r="W116" s="97">
        <f t="shared" ref="W116:X116" si="36">SUM(W113:W115)</f>
        <v>3622.56</v>
      </c>
      <c r="X116" s="96">
        <f t="shared" si="36"/>
        <v>4165.92</v>
      </c>
    </row>
    <row r="117" spans="1:28" ht="15.75" customHeight="1">
      <c r="A117" s="6"/>
      <c r="M117" s="81" t="s">
        <v>72</v>
      </c>
      <c r="N117" s="92">
        <f>SUM(N110:N115)</f>
        <v>7788.27</v>
      </c>
      <c r="O117" s="100">
        <f>W116+X116</f>
        <v>7788.48</v>
      </c>
      <c r="P117" s="93">
        <f>N117-O117</f>
        <v>-0.20999999999912689</v>
      </c>
      <c r="W117" s="97">
        <f>W116*2</f>
        <v>7245.12</v>
      </c>
    </row>
    <row r="118" spans="1:28" ht="15.75" customHeight="1">
      <c r="A118" s="85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7" t="s">
        <v>111</v>
      </c>
      <c r="P118" s="98">
        <f>P117</f>
        <v>-0.20999999999912689</v>
      </c>
      <c r="Q118" s="86"/>
      <c r="R118" s="86"/>
      <c r="U118" s="86"/>
      <c r="V118" s="86"/>
      <c r="W118" s="86"/>
      <c r="X118" s="86"/>
      <c r="Y118" s="86"/>
      <c r="Z118" s="86"/>
      <c r="AA118" s="86"/>
      <c r="AB118" s="86" t="s">
        <v>112</v>
      </c>
    </row>
    <row r="119" spans="1:28" ht="15.75" customHeight="1">
      <c r="B119" s="101"/>
      <c r="C119" s="101"/>
      <c r="D119" s="101"/>
      <c r="E119" s="101"/>
      <c r="F119" s="101"/>
      <c r="G119" s="101"/>
      <c r="H119" s="101"/>
      <c r="I119" s="16"/>
      <c r="AA119" s="17" t="s">
        <v>113</v>
      </c>
      <c r="AB119" s="103">
        <v>126.18375</v>
      </c>
    </row>
    <row r="120" spans="1:28" ht="15.75" customHeight="1">
      <c r="A120" s="6"/>
      <c r="AA120" s="17" t="s">
        <v>116</v>
      </c>
      <c r="AB120" s="103">
        <v>106.26</v>
      </c>
    </row>
    <row r="121" spans="1:28" ht="15.75" customHeight="1">
      <c r="A121" s="6">
        <v>2023</v>
      </c>
      <c r="B121" s="6" t="s">
        <v>51</v>
      </c>
      <c r="C121" s="6" t="s">
        <v>52</v>
      </c>
      <c r="D121" s="6" t="s">
        <v>53</v>
      </c>
      <c r="E121" s="6" t="s">
        <v>54</v>
      </c>
      <c r="F121" s="6" t="s">
        <v>55</v>
      </c>
      <c r="G121" s="6" t="s">
        <v>56</v>
      </c>
      <c r="H121" s="6" t="s">
        <v>57</v>
      </c>
      <c r="I121" s="6" t="s">
        <v>58</v>
      </c>
      <c r="J121" s="6" t="s">
        <v>59</v>
      </c>
      <c r="K121" s="6" t="s">
        <v>60</v>
      </c>
      <c r="L121" s="6" t="s">
        <v>61</v>
      </c>
      <c r="M121" s="6" t="s">
        <v>62</v>
      </c>
      <c r="N121" s="6"/>
      <c r="O121" s="22" t="s">
        <v>103</v>
      </c>
      <c r="P121" s="99">
        <f>O129-P119</f>
        <v>7790.6775000000007</v>
      </c>
      <c r="U121" s="142">
        <f>(T125-T113)/T113</f>
        <v>0.10000000000000012</v>
      </c>
      <c r="AA121" s="17" t="s">
        <v>118</v>
      </c>
      <c r="AB121" s="103">
        <v>99.618750000000006</v>
      </c>
    </row>
    <row r="122" spans="1:28" ht="15.75" customHeight="1">
      <c r="A122" s="6" t="s">
        <v>64</v>
      </c>
      <c r="B122">
        <v>114.71</v>
      </c>
      <c r="C122">
        <v>114.71</v>
      </c>
      <c r="D122">
        <v>114.71</v>
      </c>
      <c r="E122">
        <v>126.17999999999999</v>
      </c>
      <c r="F122">
        <v>126.18</v>
      </c>
      <c r="G122">
        <v>126.18</v>
      </c>
      <c r="H122">
        <v>126.18</v>
      </c>
      <c r="I122">
        <v>126.18</v>
      </c>
      <c r="J122">
        <v>126.18</v>
      </c>
      <c r="K122">
        <v>126.18</v>
      </c>
      <c r="L122">
        <v>126.18</v>
      </c>
      <c r="M122">
        <v>126.18</v>
      </c>
      <c r="N122">
        <f t="shared" ref="N122:N127" si="37">SUM(B122:M122)</f>
        <v>1479.7500000000005</v>
      </c>
      <c r="O122" s="96">
        <f t="shared" ref="O122:O124" si="38">W125</f>
        <v>1479.75</v>
      </c>
      <c r="P122" s="96">
        <f>N122-O122</f>
        <v>0</v>
      </c>
    </row>
    <row r="123" spans="1:28" ht="15.75" customHeight="1">
      <c r="A123" s="6" t="s">
        <v>65</v>
      </c>
      <c r="B123">
        <v>96.6</v>
      </c>
      <c r="C123">
        <v>96.6</v>
      </c>
      <c r="D123">
        <v>96.6</v>
      </c>
      <c r="E123">
        <v>106.26</v>
      </c>
      <c r="F123">
        <v>106.26</v>
      </c>
      <c r="G123">
        <v>106.26</v>
      </c>
      <c r="H123">
        <v>106.26</v>
      </c>
      <c r="I123">
        <v>106.26</v>
      </c>
      <c r="J123">
        <v>106.26</v>
      </c>
      <c r="K123">
        <v>106.26</v>
      </c>
      <c r="L123">
        <v>106.26</v>
      </c>
      <c r="M123">
        <v>106.26</v>
      </c>
      <c r="N123">
        <f t="shared" si="37"/>
        <v>1246.1399999999999</v>
      </c>
      <c r="O123" s="96">
        <f t="shared" si="38"/>
        <v>1246.1400000000001</v>
      </c>
      <c r="P123" s="96">
        <f t="shared" ref="P123:P127" si="39">N123-O123</f>
        <v>0</v>
      </c>
      <c r="R123" s="57" t="s">
        <v>579</v>
      </c>
      <c r="W123" s="94">
        <v>5</v>
      </c>
      <c r="X123">
        <v>6</v>
      </c>
    </row>
    <row r="124" spans="1:28" ht="15.75" customHeight="1">
      <c r="A124" s="6" t="s">
        <v>66</v>
      </c>
      <c r="B124">
        <v>90.96</v>
      </c>
      <c r="C124">
        <v>90.96</v>
      </c>
      <c r="D124">
        <v>90.96</v>
      </c>
      <c r="E124">
        <v>90.96</v>
      </c>
      <c r="F124">
        <v>108.28</v>
      </c>
      <c r="G124">
        <v>99.62</v>
      </c>
      <c r="H124">
        <v>99.62</v>
      </c>
      <c r="I124">
        <v>99.62</v>
      </c>
      <c r="J124">
        <v>99.62</v>
      </c>
      <c r="K124">
        <v>99.62</v>
      </c>
      <c r="L124">
        <v>99.62</v>
      </c>
      <c r="M124">
        <v>199.24</v>
      </c>
      <c r="N124">
        <f>SUM(B124:M124)</f>
        <v>1269.0800000000002</v>
      </c>
      <c r="O124" s="96">
        <f t="shared" si="38"/>
        <v>1169.44875</v>
      </c>
      <c r="P124" s="96">
        <f t="shared" si="39"/>
        <v>99.631250000000136</v>
      </c>
      <c r="S124" t="s">
        <v>577</v>
      </c>
      <c r="T124" t="s">
        <v>578</v>
      </c>
      <c r="W124" s="57" t="s">
        <v>575</v>
      </c>
    </row>
    <row r="125" spans="1:28" ht="15.75" customHeight="1">
      <c r="A125" s="6" t="s">
        <v>67</v>
      </c>
      <c r="B125">
        <v>114.71</v>
      </c>
      <c r="C125">
        <v>114.71</v>
      </c>
      <c r="D125">
        <v>114.71</v>
      </c>
      <c r="E125">
        <v>126.17999999999999</v>
      </c>
      <c r="F125">
        <v>126.18</v>
      </c>
      <c r="G125">
        <v>126.18</v>
      </c>
      <c r="H125">
        <v>126.18</v>
      </c>
      <c r="I125">
        <v>126.18</v>
      </c>
      <c r="J125">
        <v>126.18</v>
      </c>
      <c r="K125">
        <v>126.18</v>
      </c>
      <c r="L125">
        <v>126.18</v>
      </c>
      <c r="M125">
        <v>126.18</v>
      </c>
      <c r="N125">
        <f t="shared" si="37"/>
        <v>1479.7500000000005</v>
      </c>
      <c r="O125" s="96">
        <f>X125</f>
        <v>1479.75</v>
      </c>
      <c r="P125" s="96">
        <f>N125-O125</f>
        <v>0</v>
      </c>
      <c r="R125" s="95" t="s">
        <v>96</v>
      </c>
      <c r="S125" s="95">
        <v>114.71249999999999</v>
      </c>
      <c r="T125" s="96">
        <v>126.18375</v>
      </c>
      <c r="W125" s="96">
        <v>1479.75</v>
      </c>
      <c r="X125" s="96">
        <v>1479.75</v>
      </c>
    </row>
    <row r="126" spans="1:28" ht="15.75" customHeight="1">
      <c r="A126" s="6" t="s">
        <v>68</v>
      </c>
      <c r="B126">
        <v>96.6</v>
      </c>
      <c r="C126">
        <v>96.6</v>
      </c>
      <c r="D126">
        <v>96.6</v>
      </c>
      <c r="E126">
        <v>106.26</v>
      </c>
      <c r="F126">
        <v>106.26</v>
      </c>
      <c r="G126">
        <v>106.26</v>
      </c>
      <c r="H126">
        <v>106.26</v>
      </c>
      <c r="I126">
        <v>106.26</v>
      </c>
      <c r="J126">
        <v>106.26</v>
      </c>
      <c r="K126">
        <v>106.26</v>
      </c>
      <c r="L126">
        <v>106.26</v>
      </c>
      <c r="M126">
        <v>106.26</v>
      </c>
      <c r="N126">
        <f t="shared" si="37"/>
        <v>1246.1399999999999</v>
      </c>
      <c r="O126" s="96">
        <f t="shared" ref="O126:O127" si="40">X126</f>
        <v>1246.1400000000001</v>
      </c>
      <c r="P126" s="96">
        <f t="shared" si="39"/>
        <v>0</v>
      </c>
      <c r="R126" s="95" t="s">
        <v>98</v>
      </c>
      <c r="S126" s="95">
        <v>96.6</v>
      </c>
      <c r="T126" s="96">
        <v>106.26</v>
      </c>
      <c r="W126" s="96">
        <v>1246.1400000000001</v>
      </c>
      <c r="X126" s="96">
        <v>1246.1400000000001</v>
      </c>
    </row>
    <row r="127" spans="1:28" ht="15.75" customHeight="1">
      <c r="A127" s="6" t="s">
        <v>69</v>
      </c>
      <c r="E127">
        <v>271.68</v>
      </c>
      <c r="L127">
        <v>896.58</v>
      </c>
      <c r="N127">
        <f t="shared" si="37"/>
        <v>1168.26</v>
      </c>
      <c r="O127" s="97">
        <f t="shared" si="40"/>
        <v>1169.44875</v>
      </c>
      <c r="P127" s="96">
        <f t="shared" si="39"/>
        <v>-1.1887500000000273</v>
      </c>
      <c r="R127" s="95" t="s">
        <v>100</v>
      </c>
      <c r="S127" s="95">
        <v>90.96</v>
      </c>
      <c r="T127" s="96">
        <v>99.618750000000006</v>
      </c>
      <c r="W127" s="96">
        <f>($S$127*3)+($T$127*9)</f>
        <v>1169.44875</v>
      </c>
      <c r="X127" s="96">
        <f>($S$127*3)+($T$127*9)</f>
        <v>1169.44875</v>
      </c>
    </row>
    <row r="128" spans="1:28" ht="15.75" customHeight="1">
      <c r="A128" s="6"/>
      <c r="M128" s="81"/>
      <c r="N128" s="92"/>
      <c r="O128" s="6" t="s">
        <v>70</v>
      </c>
      <c r="P128" s="6" t="s">
        <v>71</v>
      </c>
      <c r="W128" s="97">
        <f t="shared" ref="W128:X128" si="41">SUM(W125:W127)</f>
        <v>3895.3387500000003</v>
      </c>
      <c r="X128" s="96">
        <f t="shared" si="41"/>
        <v>3895.3387500000003</v>
      </c>
    </row>
    <row r="129" spans="1:26" ht="15.75" customHeight="1">
      <c r="A129" s="6"/>
      <c r="M129" s="81" t="s">
        <v>72</v>
      </c>
      <c r="N129" s="92">
        <f>SUM(N122:N127)</f>
        <v>7889.1200000000008</v>
      </c>
      <c r="O129" s="100">
        <f>W128+X128</f>
        <v>7790.6775000000007</v>
      </c>
      <c r="P129" s="93">
        <f>N129-O129</f>
        <v>98.442500000000109</v>
      </c>
      <c r="W129" s="97">
        <f>W128*2</f>
        <v>7790.6775000000007</v>
      </c>
    </row>
    <row r="130" spans="1:26" ht="15.75" customHeight="1">
      <c r="A130" s="85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7" t="s">
        <v>576</v>
      </c>
      <c r="P130" s="98">
        <f>P129</f>
        <v>98.442500000000109</v>
      </c>
      <c r="Q130" s="86"/>
      <c r="R130" s="86"/>
      <c r="U130" s="86"/>
      <c r="V130" s="86"/>
      <c r="W130" s="86"/>
      <c r="X130" s="86"/>
      <c r="Y130" s="86"/>
      <c r="Z130" s="86"/>
    </row>
    <row r="131" spans="1:26" ht="15.75" customHeight="1">
      <c r="A131" s="70" t="s">
        <v>121</v>
      </c>
      <c r="B131" s="105">
        <f>SUM('2011'!D:D)+N10</f>
        <v>-1553.4499999999989</v>
      </c>
      <c r="C131" s="105">
        <f>SUM('2012'!D:D)+N18</f>
        <v>-1581.239999999998</v>
      </c>
      <c r="D131" s="105">
        <f>SUM('2013'!B:B)</f>
        <v>-155.19000000000017</v>
      </c>
      <c r="E131" s="105"/>
      <c r="F131" s="105"/>
      <c r="G131" s="105"/>
      <c r="K131" s="23"/>
      <c r="L131" s="23"/>
      <c r="M131" s="23"/>
    </row>
    <row r="132" spans="1:26" ht="15.75" customHeight="1">
      <c r="A132" s="106" t="s">
        <v>122</v>
      </c>
      <c r="B132" s="102" t="s">
        <v>18</v>
      </c>
      <c r="C132" s="102">
        <v>60.69</v>
      </c>
      <c r="D132" s="102">
        <v>173.05</v>
      </c>
      <c r="E132" s="102"/>
      <c r="F132" s="102"/>
      <c r="G132" s="102"/>
      <c r="K132" s="23"/>
      <c r="L132" s="23"/>
      <c r="M132" s="23"/>
    </row>
    <row r="133" spans="1:26" ht="15.75" customHeight="1">
      <c r="A133" s="70" t="s">
        <v>123</v>
      </c>
      <c r="B133" s="104">
        <f>+B130-B127</f>
        <v>0</v>
      </c>
      <c r="C133" s="104">
        <f t="shared" ref="C133:D133" si="42">+C130-C127+C132</f>
        <v>60.69</v>
      </c>
      <c r="D133" s="104">
        <f t="shared" si="42"/>
        <v>173.05</v>
      </c>
      <c r="E133" s="104"/>
      <c r="F133" s="104"/>
      <c r="G133" s="104"/>
      <c r="H133" s="143"/>
      <c r="K133" s="23"/>
      <c r="L133" s="23"/>
      <c r="M133" s="23"/>
    </row>
    <row r="134" spans="1:26" ht="15.75" customHeight="1">
      <c r="A134" s="70" t="s">
        <v>124</v>
      </c>
      <c r="B134" s="22"/>
      <c r="C134" s="22"/>
      <c r="D134" s="22"/>
      <c r="E134" s="22"/>
      <c r="F134" s="22"/>
      <c r="G134" s="23"/>
      <c r="K134" s="23"/>
      <c r="L134" s="23"/>
      <c r="M134" s="23"/>
    </row>
    <row r="135" spans="1:26" ht="15.75" customHeight="1">
      <c r="A135" s="70"/>
      <c r="B135" s="22"/>
      <c r="C135" s="22"/>
      <c r="D135" s="22"/>
      <c r="E135" s="22"/>
      <c r="F135" s="22"/>
      <c r="G135" s="23"/>
      <c r="H135" s="101"/>
      <c r="K135" s="23"/>
      <c r="L135" s="23"/>
      <c r="M135" s="23"/>
    </row>
    <row r="136" spans="1:26" ht="15.75" customHeight="1">
      <c r="A136" s="70"/>
      <c r="B136" s="22"/>
      <c r="C136" s="102"/>
      <c r="D136" s="22"/>
      <c r="E136" s="22"/>
      <c r="F136" s="22"/>
      <c r="G136" s="23"/>
      <c r="K136" s="23"/>
      <c r="L136" s="23"/>
      <c r="M136" s="23"/>
    </row>
    <row r="137" spans="1:26" ht="15.75" customHeight="1">
      <c r="A137" s="70"/>
      <c r="B137" s="22"/>
      <c r="C137" s="22"/>
      <c r="D137" s="22"/>
      <c r="E137" s="22"/>
      <c r="F137" s="22"/>
      <c r="G137" s="23"/>
      <c r="K137" s="23"/>
      <c r="L137" s="23"/>
      <c r="M137" s="23"/>
    </row>
    <row r="138" spans="1:26" ht="15.75" customHeight="1">
      <c r="A138" s="70"/>
      <c r="B138" s="70"/>
      <c r="C138" s="70"/>
      <c r="D138" s="70"/>
      <c r="E138" s="70"/>
      <c r="F138" s="70"/>
      <c r="G138" s="70"/>
      <c r="K138" s="70"/>
      <c r="L138" s="70"/>
      <c r="M138" s="70"/>
      <c r="N138" s="6"/>
    </row>
    <row r="139" spans="1:26" ht="15.75" customHeight="1">
      <c r="A139" s="70"/>
      <c r="B139" s="23"/>
      <c r="C139" s="23"/>
      <c r="D139" s="23"/>
      <c r="E139" s="23"/>
      <c r="F139" s="23"/>
      <c r="G139" s="23"/>
      <c r="H139" s="6"/>
      <c r="I139" s="6"/>
      <c r="J139" s="6"/>
      <c r="K139" s="22"/>
      <c r="L139" s="22"/>
      <c r="M139" s="22"/>
    </row>
    <row r="140" spans="1:26" ht="15.75" customHeight="1">
      <c r="A140" s="70"/>
    </row>
    <row r="141" spans="1:26" ht="15.75" customHeight="1">
      <c r="A141" s="6"/>
    </row>
    <row r="142" spans="1:26" ht="15.75" customHeight="1">
      <c r="A142" s="6"/>
    </row>
    <row r="143" spans="1:26" ht="15.75" customHeight="1">
      <c r="A143" s="6"/>
    </row>
    <row r="144" spans="1:26" ht="15.75" customHeight="1">
      <c r="A144" s="6"/>
    </row>
    <row r="145" spans="1:13" ht="15.75" customHeight="1">
      <c r="A145" s="6"/>
    </row>
    <row r="146" spans="1:13" ht="15.75" customHeight="1"/>
    <row r="147" spans="1:13" ht="15.75" customHeight="1"/>
    <row r="148" spans="1:13" ht="15.75" customHeight="1"/>
    <row r="149" spans="1:13" ht="15.75" customHeight="1">
      <c r="G149" s="6"/>
      <c r="K149" s="6"/>
      <c r="L149" s="6"/>
      <c r="M149" s="6"/>
    </row>
    <row r="150" spans="1:13" ht="15.75" customHeight="1"/>
    <row r="151" spans="1:13" ht="15.75" customHeight="1"/>
    <row r="152" spans="1:13" ht="15.75" customHeight="1"/>
    <row r="153" spans="1:13" ht="15.75" customHeight="1"/>
    <row r="154" spans="1:13" ht="15.75" customHeight="1"/>
    <row r="155" spans="1:13" ht="15.75" customHeight="1"/>
    <row r="156" spans="1:13" ht="15.75" customHeight="1"/>
    <row r="157" spans="1:13" ht="15.75" customHeight="1"/>
    <row r="158" spans="1:13" ht="15.75" customHeight="1"/>
    <row r="159" spans="1:13" ht="15.75" customHeight="1"/>
    <row r="160" spans="1:13" ht="15.75" customHeight="1"/>
    <row r="161" spans="2:5" ht="15.75" customHeight="1"/>
    <row r="162" spans="2:5" ht="15.75" customHeight="1"/>
    <row r="163" spans="2:5" ht="15.75" customHeight="1"/>
    <row r="164" spans="2:5" ht="15.75" customHeight="1"/>
    <row r="165" spans="2:5" ht="15.75" customHeight="1"/>
    <row r="166" spans="2:5" ht="15.75" customHeight="1">
      <c r="B166" s="94" t="s">
        <v>125</v>
      </c>
    </row>
    <row r="167" spans="2:5" ht="15.75" customHeight="1">
      <c r="B167" s="107"/>
      <c r="C167" s="107" t="s">
        <v>126</v>
      </c>
      <c r="D167" s="107" t="s">
        <v>127</v>
      </c>
      <c r="E167" s="107" t="s">
        <v>128</v>
      </c>
    </row>
    <row r="168" spans="2:5" ht="15.75" customHeight="1">
      <c r="B168" s="107" t="s">
        <v>129</v>
      </c>
      <c r="C168" s="107">
        <v>2</v>
      </c>
      <c r="D168" s="103">
        <v>99.75</v>
      </c>
      <c r="E168" s="103">
        <f t="shared" ref="E168:E169" si="43">C168*D168</f>
        <v>199.5</v>
      </c>
    </row>
    <row r="169" spans="2:5" ht="15.75" customHeight="1">
      <c r="B169" s="107" t="s">
        <v>130</v>
      </c>
      <c r="C169" s="107">
        <v>6</v>
      </c>
      <c r="D169" s="103">
        <v>114.71</v>
      </c>
      <c r="E169" s="103">
        <f t="shared" si="43"/>
        <v>688.26</v>
      </c>
    </row>
    <row r="170" spans="2:5" ht="15.75" customHeight="1">
      <c r="B170" s="107"/>
      <c r="C170" s="107"/>
      <c r="D170" s="103"/>
      <c r="E170" s="103">
        <f>SUM(E168:E169)</f>
        <v>887.76</v>
      </c>
    </row>
    <row r="171" spans="2:5" ht="15.75" customHeight="1"/>
    <row r="172" spans="2:5" ht="15.75" customHeight="1"/>
    <row r="173" spans="2:5" ht="15.75" customHeight="1">
      <c r="B173" s="94" t="s">
        <v>131</v>
      </c>
    </row>
    <row r="174" spans="2:5" ht="15.75" customHeight="1">
      <c r="B174" s="107"/>
      <c r="C174" s="107" t="s">
        <v>126</v>
      </c>
      <c r="D174" s="107" t="s">
        <v>127</v>
      </c>
      <c r="E174" s="107" t="s">
        <v>128</v>
      </c>
    </row>
    <row r="175" spans="2:5" ht="15.75" customHeight="1">
      <c r="B175" s="107" t="s">
        <v>132</v>
      </c>
      <c r="C175" s="107">
        <v>7</v>
      </c>
      <c r="D175" s="103">
        <v>3.75</v>
      </c>
      <c r="E175" s="103">
        <f t="shared" ref="E175:E176" si="44">C175*D175</f>
        <v>26.25</v>
      </c>
    </row>
    <row r="176" spans="2:5" ht="15.75" customHeight="1">
      <c r="B176" s="107" t="s">
        <v>130</v>
      </c>
      <c r="C176" s="107">
        <v>5</v>
      </c>
      <c r="D176" s="103">
        <v>15.560000000000002</v>
      </c>
      <c r="E176" s="103">
        <f t="shared" si="44"/>
        <v>77.800000000000011</v>
      </c>
    </row>
    <row r="177" spans="2:5" ht="15.75" customHeight="1">
      <c r="B177" s="107"/>
      <c r="C177" s="107"/>
      <c r="D177" s="103"/>
      <c r="E177" s="103">
        <f>SUM(E175:E176)</f>
        <v>104.05000000000001</v>
      </c>
    </row>
    <row r="178" spans="2:5" ht="15.75" customHeight="1"/>
    <row r="179" spans="2:5" ht="15.75" customHeight="1"/>
    <row r="180" spans="2:5" ht="15.75" customHeight="1"/>
    <row r="181" spans="2:5" ht="15.75" customHeight="1"/>
    <row r="182" spans="2:5" ht="15.75" customHeight="1"/>
    <row r="183" spans="2:5" ht="15.75" customHeight="1"/>
    <row r="184" spans="2:5" ht="15.75" customHeight="1"/>
    <row r="185" spans="2:5" ht="15.75" customHeight="1"/>
    <row r="186" spans="2:5" ht="15.75" customHeight="1"/>
    <row r="187" spans="2:5" ht="15.75" customHeight="1"/>
    <row r="188" spans="2:5" ht="15.75" customHeight="1"/>
    <row r="189" spans="2:5" ht="15.75" customHeight="1"/>
    <row r="190" spans="2:5" ht="15.75" customHeight="1"/>
    <row r="191" spans="2:5" ht="15.75" customHeight="1"/>
    <row r="192" spans="2:5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</sheetData>
  <conditionalFormatting sqref="P54:P55 P72:P73 P83:P84 P94:P95 P105:P106 P117:P118">
    <cfRule type="cellIs" dxfId="5" priority="4" operator="greaterThanOrEqual">
      <formula>0</formula>
    </cfRule>
    <cfRule type="cellIs" dxfId="4" priority="5" operator="lessThan">
      <formula>0</formula>
    </cfRule>
    <cfRule type="cellIs" dxfId="3" priority="6" operator="greaterThanOrEqual">
      <formula>0</formula>
    </cfRule>
  </conditionalFormatting>
  <conditionalFormatting sqref="P129:P130">
    <cfRule type="cellIs" dxfId="2" priority="1" operator="greaterThanOrEqual">
      <formula>0</formula>
    </cfRule>
    <cfRule type="cellIs" dxfId="1" priority="2" operator="lessThan">
      <formula>0</formula>
    </cfRule>
    <cfRule type="cellIs" dxfId="0" priority="3" operator="greaterThanOrEqual">
      <formula>0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71AEA-3688-4969-9B08-FBD317CA7847}">
  <dimension ref="A3:O17"/>
  <sheetViews>
    <sheetView workbookViewId="0">
      <selection activeCell="N14" sqref="N14:N16"/>
    </sheetView>
  </sheetViews>
  <sheetFormatPr defaultRowHeight="14.4"/>
  <cols>
    <col min="1" max="1" width="45.109375" bestFit="1" customWidth="1"/>
    <col min="2" max="2" width="15.44140625" bestFit="1" customWidth="1"/>
    <col min="3" max="4" width="7" bestFit="1" customWidth="1"/>
    <col min="5" max="5" width="8" bestFit="1" customWidth="1"/>
    <col min="6" max="11" width="7" bestFit="1" customWidth="1"/>
    <col min="12" max="12" width="8" bestFit="1" customWidth="1"/>
    <col min="13" max="13" width="7" bestFit="1" customWidth="1"/>
    <col min="14" max="14" width="10.88671875" bestFit="1" customWidth="1"/>
  </cols>
  <sheetData>
    <row r="3" spans="1:15">
      <c r="A3" s="114" t="s">
        <v>570</v>
      </c>
      <c r="B3" s="114" t="s">
        <v>574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6"/>
    </row>
    <row r="4" spans="1:15">
      <c r="A4" s="114" t="s">
        <v>571</v>
      </c>
      <c r="B4" s="117" t="s">
        <v>51</v>
      </c>
      <c r="C4" s="118" t="s">
        <v>52</v>
      </c>
      <c r="D4" s="118" t="s">
        <v>53</v>
      </c>
      <c r="E4" s="118" t="s">
        <v>54</v>
      </c>
      <c r="F4" s="118" t="s">
        <v>55</v>
      </c>
      <c r="G4" s="118" t="s">
        <v>56</v>
      </c>
      <c r="H4" s="118" t="s">
        <v>57</v>
      </c>
      <c r="I4" s="118" t="s">
        <v>58</v>
      </c>
      <c r="J4" s="118" t="s">
        <v>573</v>
      </c>
      <c r="K4" s="118" t="s">
        <v>60</v>
      </c>
      <c r="L4" s="118" t="s">
        <v>61</v>
      </c>
      <c r="M4" s="118" t="s">
        <v>62</v>
      </c>
      <c r="N4" s="119" t="s">
        <v>454</v>
      </c>
    </row>
    <row r="5" spans="1:15">
      <c r="A5" s="132" t="s">
        <v>12</v>
      </c>
      <c r="B5" s="117">
        <v>513.58000000000004</v>
      </c>
      <c r="C5" s="118">
        <v>513.58000000000004</v>
      </c>
      <c r="D5" s="118">
        <v>513.58000000000004</v>
      </c>
      <c r="E5" s="118">
        <v>827.52</v>
      </c>
      <c r="F5" s="118">
        <v>573.16000000000008</v>
      </c>
      <c r="G5" s="118">
        <v>564.5</v>
      </c>
      <c r="H5" s="118">
        <v>564.5</v>
      </c>
      <c r="I5" s="118">
        <v>564.5</v>
      </c>
      <c r="J5" s="118">
        <v>564.5</v>
      </c>
      <c r="K5" s="118">
        <v>564.5</v>
      </c>
      <c r="L5" s="118">
        <v>1461.0800000000002</v>
      </c>
      <c r="M5" s="118">
        <v>664.12000000000012</v>
      </c>
      <c r="N5" s="119">
        <v>7889.1200000000008</v>
      </c>
    </row>
    <row r="6" spans="1:15">
      <c r="A6" s="136" t="s">
        <v>159</v>
      </c>
      <c r="B6" s="139">
        <v>114.71</v>
      </c>
      <c r="C6" s="140">
        <v>114.71</v>
      </c>
      <c r="D6" s="140">
        <v>114.71</v>
      </c>
      <c r="E6" s="140">
        <v>126.17999999999999</v>
      </c>
      <c r="F6" s="140">
        <v>126.18</v>
      </c>
      <c r="G6" s="140">
        <v>126.18</v>
      </c>
      <c r="H6" s="140">
        <v>126.18</v>
      </c>
      <c r="I6" s="140">
        <v>126.18</v>
      </c>
      <c r="J6" s="140">
        <v>126.18</v>
      </c>
      <c r="K6" s="140">
        <v>126.18</v>
      </c>
      <c r="L6" s="140">
        <v>126.18</v>
      </c>
      <c r="M6" s="140">
        <v>126.18</v>
      </c>
      <c r="N6" s="141">
        <v>1479.7500000000005</v>
      </c>
    </row>
    <row r="7" spans="1:15">
      <c r="A7" s="136" t="s">
        <v>153</v>
      </c>
      <c r="B7" s="137">
        <v>90.96</v>
      </c>
      <c r="C7" s="138">
        <v>90.96</v>
      </c>
      <c r="D7" s="138">
        <v>90.96</v>
      </c>
      <c r="E7" s="138">
        <v>90.96</v>
      </c>
      <c r="F7" s="138">
        <v>108.28</v>
      </c>
      <c r="G7" s="138">
        <v>99.62</v>
      </c>
      <c r="H7" s="138">
        <v>99.62</v>
      </c>
      <c r="I7" s="138">
        <v>99.62</v>
      </c>
      <c r="J7" s="138">
        <v>99.62</v>
      </c>
      <c r="K7" s="138">
        <v>99.62</v>
      </c>
      <c r="L7" s="138">
        <v>99.62</v>
      </c>
      <c r="M7" s="138">
        <v>199.24</v>
      </c>
      <c r="N7" s="134">
        <v>1269.0800000000002</v>
      </c>
      <c r="O7">
        <f>GETPIVOTDATA("Amount (EUR)",$A$3,"Name / Description","Hr mr CMA van Slingerland, Mw CFM Coenders","Debit/credit","Credit")-GETPIVOTDATA("Amount (EUR)",$A$3,"Month","nov","Name / Description","Hr mr CMA van Slingerland, Mw CFM Coenders","Debit/credit","Credit")</f>
        <v>1169.46</v>
      </c>
    </row>
    <row r="8" spans="1:15">
      <c r="A8" s="136" t="s">
        <v>151</v>
      </c>
      <c r="B8" s="137"/>
      <c r="C8" s="138"/>
      <c r="D8" s="138"/>
      <c r="E8" s="138">
        <v>271.68</v>
      </c>
      <c r="F8" s="138"/>
      <c r="G8" s="138"/>
      <c r="H8" s="138"/>
      <c r="I8" s="138"/>
      <c r="J8" s="138"/>
      <c r="K8" s="138"/>
      <c r="L8" s="138">
        <v>896.58</v>
      </c>
      <c r="M8" s="138"/>
      <c r="N8" s="134">
        <v>1168.26</v>
      </c>
    </row>
    <row r="9" spans="1:15">
      <c r="A9" s="136" t="s">
        <v>157</v>
      </c>
      <c r="B9" s="137">
        <v>96.6</v>
      </c>
      <c r="C9" s="138">
        <v>96.6</v>
      </c>
      <c r="D9" s="138">
        <v>96.6</v>
      </c>
      <c r="E9" s="138"/>
      <c r="F9" s="138"/>
      <c r="G9" s="138"/>
      <c r="H9" s="138"/>
      <c r="I9" s="138"/>
      <c r="J9" s="138"/>
      <c r="K9" s="138"/>
      <c r="L9" s="138"/>
      <c r="M9" s="138"/>
      <c r="N9" s="134">
        <v>289.79999999999995</v>
      </c>
    </row>
    <row r="10" spans="1:15">
      <c r="A10" s="136" t="s">
        <v>466</v>
      </c>
      <c r="B10" s="137"/>
      <c r="C10" s="138"/>
      <c r="D10" s="138"/>
      <c r="E10" s="138">
        <v>106.26</v>
      </c>
      <c r="F10" s="138">
        <v>106.26</v>
      </c>
      <c r="G10" s="138">
        <v>106.26</v>
      </c>
      <c r="H10" s="138">
        <v>106.26</v>
      </c>
      <c r="I10" s="138">
        <v>106.26</v>
      </c>
      <c r="J10" s="138">
        <v>106.26</v>
      </c>
      <c r="K10" s="138">
        <v>106.26</v>
      </c>
      <c r="L10" s="138">
        <v>106.26</v>
      </c>
      <c r="M10" s="138">
        <v>106.26</v>
      </c>
      <c r="N10" s="134">
        <v>956.34</v>
      </c>
    </row>
    <row r="11" spans="1:15">
      <c r="A11" s="136" t="s">
        <v>147</v>
      </c>
      <c r="B11" s="137">
        <v>96.6</v>
      </c>
      <c r="C11" s="138">
        <v>96.6</v>
      </c>
      <c r="D11" s="138">
        <v>96.6</v>
      </c>
      <c r="E11" s="138">
        <v>106.26</v>
      </c>
      <c r="F11" s="138">
        <v>106.26</v>
      </c>
      <c r="G11" s="138">
        <v>106.26</v>
      </c>
      <c r="H11" s="138">
        <v>106.26</v>
      </c>
      <c r="I11" s="138">
        <v>106.26</v>
      </c>
      <c r="J11" s="138">
        <v>106.26</v>
      </c>
      <c r="K11" s="138">
        <v>106.26</v>
      </c>
      <c r="L11" s="138">
        <v>106.26</v>
      </c>
      <c r="M11" s="138">
        <v>106.26</v>
      </c>
      <c r="N11" s="134">
        <v>1246.1399999999999</v>
      </c>
    </row>
    <row r="12" spans="1:15">
      <c r="A12" s="136" t="s">
        <v>162</v>
      </c>
      <c r="B12" s="139">
        <v>114.71</v>
      </c>
      <c r="C12" s="140">
        <v>114.71</v>
      </c>
      <c r="D12" s="140">
        <v>114.71</v>
      </c>
      <c r="E12" s="140">
        <v>126.17999999999999</v>
      </c>
      <c r="F12" s="140">
        <v>126.18</v>
      </c>
      <c r="G12" s="140">
        <v>126.18</v>
      </c>
      <c r="H12" s="140">
        <v>126.18</v>
      </c>
      <c r="I12" s="140">
        <v>126.18</v>
      </c>
      <c r="J12" s="140">
        <v>126.18</v>
      </c>
      <c r="K12" s="140">
        <v>126.18</v>
      </c>
      <c r="L12" s="140">
        <v>126.18</v>
      </c>
      <c r="M12" s="140">
        <v>126.18</v>
      </c>
      <c r="N12" s="141">
        <v>1479.7500000000005</v>
      </c>
    </row>
    <row r="13" spans="1:15">
      <c r="A13" s="133" t="s">
        <v>471</v>
      </c>
      <c r="B13" s="137">
        <v>20.78</v>
      </c>
      <c r="C13" s="138">
        <v>93.43</v>
      </c>
      <c r="D13" s="138">
        <v>20.34</v>
      </c>
      <c r="E13" s="138">
        <v>2073.63</v>
      </c>
      <c r="F13" s="138">
        <v>253.81000000000003</v>
      </c>
      <c r="G13" s="138">
        <v>20.99</v>
      </c>
      <c r="H13" s="138">
        <v>19.899999999999999</v>
      </c>
      <c r="I13" s="138">
        <v>172.4</v>
      </c>
      <c r="J13" s="138">
        <v>57.86</v>
      </c>
      <c r="K13" s="138">
        <v>99.89</v>
      </c>
      <c r="L13" s="138">
        <v>173.17000000000002</v>
      </c>
      <c r="M13" s="138">
        <v>20.56</v>
      </c>
      <c r="N13" s="134">
        <v>3026.76</v>
      </c>
    </row>
    <row r="14" spans="1:15">
      <c r="A14" s="136" t="s">
        <v>540</v>
      </c>
      <c r="B14" s="137"/>
      <c r="C14" s="138"/>
      <c r="D14" s="138"/>
      <c r="E14" s="138">
        <v>1980.23</v>
      </c>
      <c r="F14" s="138"/>
      <c r="G14" s="138"/>
      <c r="H14" s="138"/>
      <c r="I14" s="138"/>
      <c r="J14" s="138"/>
      <c r="K14" s="138"/>
      <c r="L14" s="138"/>
      <c r="M14" s="138"/>
      <c r="N14" s="134">
        <v>1980.23</v>
      </c>
    </row>
    <row r="15" spans="1:15">
      <c r="A15" s="136" t="s">
        <v>154</v>
      </c>
      <c r="B15" s="137"/>
      <c r="C15" s="138">
        <v>73.53</v>
      </c>
      <c r="D15" s="138"/>
      <c r="E15" s="138">
        <v>73.5</v>
      </c>
      <c r="F15" s="138">
        <v>232.60000000000002</v>
      </c>
      <c r="G15" s="138"/>
      <c r="H15" s="138"/>
      <c r="I15" s="138">
        <v>152.5</v>
      </c>
      <c r="J15" s="138">
        <v>37.299999999999997</v>
      </c>
      <c r="K15" s="138">
        <v>79.55</v>
      </c>
      <c r="L15" s="138">
        <v>153.05000000000001</v>
      </c>
      <c r="M15" s="138"/>
      <c r="N15" s="134">
        <v>802.03</v>
      </c>
    </row>
    <row r="16" spans="1:15">
      <c r="A16" s="136" t="s">
        <v>144</v>
      </c>
      <c r="B16" s="137">
        <v>20.78</v>
      </c>
      <c r="C16" s="138">
        <v>19.899999999999999</v>
      </c>
      <c r="D16" s="138">
        <v>20.34</v>
      </c>
      <c r="E16" s="138">
        <v>19.899999999999999</v>
      </c>
      <c r="F16" s="138">
        <v>21.21</v>
      </c>
      <c r="G16" s="138">
        <v>20.99</v>
      </c>
      <c r="H16" s="138">
        <v>19.899999999999999</v>
      </c>
      <c r="I16" s="138">
        <v>19.899999999999999</v>
      </c>
      <c r="J16" s="138">
        <v>20.56</v>
      </c>
      <c r="K16" s="138">
        <v>20.34</v>
      </c>
      <c r="L16" s="138">
        <v>20.12</v>
      </c>
      <c r="M16" s="138">
        <v>20.56</v>
      </c>
      <c r="N16" s="134">
        <v>244.5</v>
      </c>
    </row>
    <row r="17" spans="1:14">
      <c r="A17" s="135" t="s">
        <v>454</v>
      </c>
      <c r="B17" s="120">
        <v>534.36</v>
      </c>
      <c r="C17" s="121">
        <v>607.01</v>
      </c>
      <c r="D17" s="121">
        <v>533.92000000000007</v>
      </c>
      <c r="E17" s="121">
        <v>2901.15</v>
      </c>
      <c r="F17" s="121">
        <v>826.97000000000014</v>
      </c>
      <c r="G17" s="121">
        <v>585.49</v>
      </c>
      <c r="H17" s="121">
        <v>584.4</v>
      </c>
      <c r="I17" s="121">
        <v>736.9</v>
      </c>
      <c r="J17" s="121">
        <v>622.3599999999999</v>
      </c>
      <c r="K17" s="121">
        <v>664.39</v>
      </c>
      <c r="L17" s="121">
        <v>1634.25</v>
      </c>
      <c r="M17" s="121">
        <v>684.68000000000006</v>
      </c>
      <c r="N17" s="122">
        <v>10915.880000000001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199"/>
  <sheetViews>
    <sheetView workbookViewId="0">
      <selection activeCell="C23" sqref="C23"/>
    </sheetView>
  </sheetViews>
  <sheetFormatPr defaultColWidth="14.44140625" defaultRowHeight="15" customHeight="1"/>
  <cols>
    <col min="1" max="1" width="9" bestFit="1" customWidth="1"/>
    <col min="2" max="2" width="10.88671875" customWidth="1"/>
    <col min="3" max="3" width="39.44140625" bestFit="1" customWidth="1"/>
    <col min="4" max="4" width="19.6640625" bestFit="1" customWidth="1"/>
    <col min="5" max="5" width="20.109375" bestFit="1" customWidth="1"/>
    <col min="6" max="6" width="5.21875" bestFit="1" customWidth="1"/>
    <col min="7" max="7" width="10.77734375" bestFit="1" customWidth="1"/>
    <col min="8" max="8" width="12.44140625" bestFit="1" customWidth="1"/>
    <col min="9" max="9" width="14.6640625" bestFit="1" customWidth="1"/>
    <col min="10" max="10" width="185.44140625" bestFit="1" customWidth="1"/>
    <col min="11" max="11" width="160.44140625" customWidth="1"/>
  </cols>
  <sheetData>
    <row r="1" spans="1:12">
      <c r="A1" s="131" t="s">
        <v>458</v>
      </c>
      <c r="B1" s="131" t="s">
        <v>572</v>
      </c>
      <c r="C1" t="s">
        <v>459</v>
      </c>
      <c r="D1" t="s">
        <v>460</v>
      </c>
      <c r="E1" t="s">
        <v>461</v>
      </c>
      <c r="F1" t="s">
        <v>137</v>
      </c>
      <c r="G1" t="s">
        <v>462</v>
      </c>
      <c r="H1" t="s">
        <v>463</v>
      </c>
      <c r="I1" t="s">
        <v>464</v>
      </c>
      <c r="J1" t="s">
        <v>465</v>
      </c>
    </row>
    <row r="2" spans="1:12">
      <c r="A2">
        <v>20231229</v>
      </c>
      <c r="B2" t="s">
        <v>62</v>
      </c>
      <c r="C2" t="s">
        <v>153</v>
      </c>
      <c r="D2" t="s">
        <v>141</v>
      </c>
      <c r="E2" t="s">
        <v>469</v>
      </c>
      <c r="F2" t="s">
        <v>142</v>
      </c>
      <c r="G2" t="s">
        <v>12</v>
      </c>
      <c r="H2">
        <v>99.62</v>
      </c>
      <c r="I2" t="s">
        <v>467</v>
      </c>
      <c r="J2" t="s">
        <v>470</v>
      </c>
      <c r="L2" s="75"/>
    </row>
    <row r="3" spans="1:12">
      <c r="A3">
        <v>20231226</v>
      </c>
      <c r="B3" t="s">
        <v>62</v>
      </c>
      <c r="C3" t="s">
        <v>144</v>
      </c>
      <c r="D3" t="s">
        <v>141</v>
      </c>
      <c r="F3" t="s">
        <v>145</v>
      </c>
      <c r="G3" t="s">
        <v>471</v>
      </c>
      <c r="H3">
        <v>20.56</v>
      </c>
      <c r="I3" t="s">
        <v>472</v>
      </c>
      <c r="J3" t="s">
        <v>473</v>
      </c>
      <c r="L3" s="75"/>
    </row>
    <row r="4" spans="1:12">
      <c r="A4">
        <v>20231225</v>
      </c>
      <c r="B4" t="s">
        <v>62</v>
      </c>
      <c r="C4" t="s">
        <v>147</v>
      </c>
      <c r="D4" t="s">
        <v>141</v>
      </c>
      <c r="E4" t="s">
        <v>148</v>
      </c>
      <c r="F4" t="s">
        <v>149</v>
      </c>
      <c r="G4" t="s">
        <v>12</v>
      </c>
      <c r="H4">
        <v>106.26</v>
      </c>
      <c r="I4" t="s">
        <v>468</v>
      </c>
      <c r="J4" t="s">
        <v>474</v>
      </c>
      <c r="L4" s="75"/>
    </row>
    <row r="5" spans="1:12">
      <c r="A5">
        <v>20231201</v>
      </c>
      <c r="B5" t="s">
        <v>62</v>
      </c>
      <c r="C5" t="s">
        <v>162</v>
      </c>
      <c r="D5" t="s">
        <v>141</v>
      </c>
      <c r="E5" t="s">
        <v>163</v>
      </c>
      <c r="F5" t="s">
        <v>149</v>
      </c>
      <c r="G5" t="s">
        <v>12</v>
      </c>
      <c r="H5">
        <v>126.18</v>
      </c>
      <c r="I5" t="s">
        <v>468</v>
      </c>
      <c r="J5" t="s">
        <v>475</v>
      </c>
      <c r="L5" s="75"/>
    </row>
    <row r="6" spans="1:12">
      <c r="A6">
        <v>20231201</v>
      </c>
      <c r="B6" t="s">
        <v>62</v>
      </c>
      <c r="C6" t="s">
        <v>153</v>
      </c>
      <c r="D6" t="s">
        <v>141</v>
      </c>
      <c r="E6" t="s">
        <v>469</v>
      </c>
      <c r="F6" t="s">
        <v>142</v>
      </c>
      <c r="G6" t="s">
        <v>12</v>
      </c>
      <c r="H6">
        <v>99.62</v>
      </c>
      <c r="I6" t="s">
        <v>467</v>
      </c>
      <c r="J6" t="s">
        <v>476</v>
      </c>
      <c r="L6" s="75"/>
    </row>
    <row r="7" spans="1:12">
      <c r="A7">
        <v>20231201</v>
      </c>
      <c r="B7" t="s">
        <v>62</v>
      </c>
      <c r="C7" t="s">
        <v>466</v>
      </c>
      <c r="D7" t="s">
        <v>141</v>
      </c>
      <c r="E7" t="s">
        <v>158</v>
      </c>
      <c r="F7" t="s">
        <v>142</v>
      </c>
      <c r="G7" t="s">
        <v>12</v>
      </c>
      <c r="H7">
        <v>106.26</v>
      </c>
      <c r="I7" t="s">
        <v>467</v>
      </c>
      <c r="J7" t="s">
        <v>477</v>
      </c>
      <c r="L7" s="75"/>
    </row>
    <row r="8" spans="1:12">
      <c r="A8">
        <v>20231201</v>
      </c>
      <c r="B8" t="s">
        <v>62</v>
      </c>
      <c r="C8" t="s">
        <v>159</v>
      </c>
      <c r="D8" t="s">
        <v>141</v>
      </c>
      <c r="E8" t="s">
        <v>160</v>
      </c>
      <c r="F8" t="s">
        <v>149</v>
      </c>
      <c r="G8" t="s">
        <v>12</v>
      </c>
      <c r="H8">
        <v>126.18</v>
      </c>
      <c r="I8" t="s">
        <v>468</v>
      </c>
      <c r="J8" t="s">
        <v>478</v>
      </c>
      <c r="L8" s="75"/>
    </row>
    <row r="9" spans="1:12">
      <c r="A9">
        <v>20231126</v>
      </c>
      <c r="B9" t="s">
        <v>61</v>
      </c>
      <c r="C9" t="s">
        <v>144</v>
      </c>
      <c r="D9" t="s">
        <v>141</v>
      </c>
      <c r="F9" t="s">
        <v>145</v>
      </c>
      <c r="G9" t="s">
        <v>471</v>
      </c>
      <c r="H9">
        <v>20.12</v>
      </c>
      <c r="I9" t="s">
        <v>472</v>
      </c>
      <c r="J9" t="s">
        <v>479</v>
      </c>
      <c r="L9" s="75"/>
    </row>
    <row r="10" spans="1:12">
      <c r="A10">
        <v>20231125</v>
      </c>
      <c r="B10" t="s">
        <v>61</v>
      </c>
      <c r="C10" t="s">
        <v>147</v>
      </c>
      <c r="D10" t="s">
        <v>141</v>
      </c>
      <c r="E10" t="s">
        <v>148</v>
      </c>
      <c r="F10" t="s">
        <v>149</v>
      </c>
      <c r="G10" t="s">
        <v>12</v>
      </c>
      <c r="H10">
        <v>106.26</v>
      </c>
      <c r="I10" t="s">
        <v>468</v>
      </c>
      <c r="J10" t="s">
        <v>480</v>
      </c>
      <c r="L10" s="75"/>
    </row>
    <row r="11" spans="1:12">
      <c r="A11">
        <v>20231121</v>
      </c>
      <c r="B11" t="s">
        <v>61</v>
      </c>
      <c r="C11" t="s">
        <v>151</v>
      </c>
      <c r="D11" t="s">
        <v>141</v>
      </c>
      <c r="E11" t="s">
        <v>152</v>
      </c>
      <c r="F11" t="s">
        <v>149</v>
      </c>
      <c r="G11" t="s">
        <v>12</v>
      </c>
      <c r="H11">
        <v>896.58</v>
      </c>
      <c r="I11" t="s">
        <v>468</v>
      </c>
      <c r="J11" t="s">
        <v>481</v>
      </c>
      <c r="L11" s="75"/>
    </row>
    <row r="12" spans="1:12">
      <c r="A12">
        <v>20231115</v>
      </c>
      <c r="B12" t="s">
        <v>61</v>
      </c>
      <c r="C12" t="s">
        <v>154</v>
      </c>
      <c r="D12" t="s">
        <v>141</v>
      </c>
      <c r="E12" t="s">
        <v>155</v>
      </c>
      <c r="F12" t="s">
        <v>142</v>
      </c>
      <c r="G12" t="s">
        <v>471</v>
      </c>
      <c r="H12">
        <v>73.5</v>
      </c>
      <c r="I12" t="s">
        <v>467</v>
      </c>
      <c r="J12" t="s">
        <v>482</v>
      </c>
      <c r="L12" s="75"/>
    </row>
    <row r="13" spans="1:12">
      <c r="A13">
        <v>20231115</v>
      </c>
      <c r="B13" t="s">
        <v>61</v>
      </c>
      <c r="C13" t="s">
        <v>154</v>
      </c>
      <c r="D13" t="s">
        <v>141</v>
      </c>
      <c r="E13" t="s">
        <v>155</v>
      </c>
      <c r="F13" t="s">
        <v>142</v>
      </c>
      <c r="G13" t="s">
        <v>471</v>
      </c>
      <c r="H13">
        <v>79.55</v>
      </c>
      <c r="I13" t="s">
        <v>467</v>
      </c>
      <c r="J13" t="s">
        <v>483</v>
      </c>
      <c r="L13" s="75"/>
    </row>
    <row r="14" spans="1:12">
      <c r="A14">
        <v>20231101</v>
      </c>
      <c r="B14" t="s">
        <v>61</v>
      </c>
      <c r="C14" t="s">
        <v>162</v>
      </c>
      <c r="D14" t="s">
        <v>141</v>
      </c>
      <c r="E14" t="s">
        <v>163</v>
      </c>
      <c r="F14" t="s">
        <v>149</v>
      </c>
      <c r="G14" t="s">
        <v>12</v>
      </c>
      <c r="H14">
        <v>126.18</v>
      </c>
      <c r="I14" t="s">
        <v>468</v>
      </c>
      <c r="J14" t="s">
        <v>484</v>
      </c>
      <c r="L14" s="75"/>
    </row>
    <row r="15" spans="1:12">
      <c r="A15">
        <v>20231101</v>
      </c>
      <c r="B15" t="s">
        <v>61</v>
      </c>
      <c r="C15" t="s">
        <v>153</v>
      </c>
      <c r="D15" t="s">
        <v>141</v>
      </c>
      <c r="E15" t="s">
        <v>469</v>
      </c>
      <c r="F15" t="s">
        <v>142</v>
      </c>
      <c r="G15" t="s">
        <v>12</v>
      </c>
      <c r="H15">
        <v>99.62</v>
      </c>
      <c r="I15" t="s">
        <v>467</v>
      </c>
      <c r="J15" t="s">
        <v>485</v>
      </c>
      <c r="L15" s="75"/>
    </row>
    <row r="16" spans="1:12">
      <c r="A16">
        <v>20231101</v>
      </c>
      <c r="B16" t="s">
        <v>61</v>
      </c>
      <c r="C16" t="s">
        <v>466</v>
      </c>
      <c r="D16" t="s">
        <v>141</v>
      </c>
      <c r="E16" t="s">
        <v>158</v>
      </c>
      <c r="F16" t="s">
        <v>142</v>
      </c>
      <c r="G16" t="s">
        <v>12</v>
      </c>
      <c r="H16">
        <v>106.26</v>
      </c>
      <c r="I16" t="s">
        <v>467</v>
      </c>
      <c r="J16" t="s">
        <v>486</v>
      </c>
      <c r="L16" s="75"/>
    </row>
    <row r="17" spans="1:12">
      <c r="A17">
        <v>20231101</v>
      </c>
      <c r="B17" t="s">
        <v>61</v>
      </c>
      <c r="C17" t="s">
        <v>159</v>
      </c>
      <c r="D17" t="s">
        <v>141</v>
      </c>
      <c r="E17" t="s">
        <v>160</v>
      </c>
      <c r="F17" t="s">
        <v>149</v>
      </c>
      <c r="G17" t="s">
        <v>12</v>
      </c>
      <c r="H17">
        <v>126.18</v>
      </c>
      <c r="I17" t="s">
        <v>468</v>
      </c>
      <c r="J17" t="s">
        <v>487</v>
      </c>
      <c r="L17" s="75"/>
    </row>
    <row r="18" spans="1:12">
      <c r="A18">
        <v>20231026</v>
      </c>
      <c r="B18" t="s">
        <v>60</v>
      </c>
      <c r="C18" t="s">
        <v>144</v>
      </c>
      <c r="D18" t="s">
        <v>141</v>
      </c>
      <c r="F18" t="s">
        <v>145</v>
      </c>
      <c r="G18" t="s">
        <v>471</v>
      </c>
      <c r="H18">
        <v>20.34</v>
      </c>
      <c r="I18" t="s">
        <v>472</v>
      </c>
      <c r="J18" t="s">
        <v>488</v>
      </c>
      <c r="L18" s="75"/>
    </row>
    <row r="19" spans="1:12">
      <c r="A19">
        <v>20231025</v>
      </c>
      <c r="B19" t="s">
        <v>60</v>
      </c>
      <c r="C19" t="s">
        <v>147</v>
      </c>
      <c r="D19" t="s">
        <v>141</v>
      </c>
      <c r="E19" t="s">
        <v>148</v>
      </c>
      <c r="F19" t="s">
        <v>149</v>
      </c>
      <c r="G19" t="s">
        <v>12</v>
      </c>
      <c r="H19">
        <v>106.26</v>
      </c>
      <c r="I19" t="s">
        <v>468</v>
      </c>
      <c r="J19" t="s">
        <v>489</v>
      </c>
      <c r="L19" s="75"/>
    </row>
    <row r="20" spans="1:12">
      <c r="A20">
        <v>20231016</v>
      </c>
      <c r="B20" t="s">
        <v>60</v>
      </c>
      <c r="C20" t="s">
        <v>154</v>
      </c>
      <c r="D20" t="s">
        <v>141</v>
      </c>
      <c r="E20" t="s">
        <v>155</v>
      </c>
      <c r="F20" t="s">
        <v>142</v>
      </c>
      <c r="G20" t="s">
        <v>471</v>
      </c>
      <c r="H20">
        <v>79.55</v>
      </c>
      <c r="I20" t="s">
        <v>467</v>
      </c>
      <c r="J20" t="s">
        <v>490</v>
      </c>
      <c r="L20" s="75"/>
    </row>
    <row r="21" spans="1:12">
      <c r="A21">
        <v>20231002</v>
      </c>
      <c r="B21" t="s">
        <v>60</v>
      </c>
      <c r="C21" t="s">
        <v>162</v>
      </c>
      <c r="D21" t="s">
        <v>141</v>
      </c>
      <c r="E21" t="s">
        <v>163</v>
      </c>
      <c r="F21" t="s">
        <v>149</v>
      </c>
      <c r="G21" t="s">
        <v>12</v>
      </c>
      <c r="H21">
        <v>126.18</v>
      </c>
      <c r="I21" t="s">
        <v>468</v>
      </c>
      <c r="J21" t="s">
        <v>491</v>
      </c>
      <c r="L21" s="75"/>
    </row>
    <row r="22" spans="1:12">
      <c r="A22">
        <v>20231001</v>
      </c>
      <c r="B22" t="s">
        <v>60</v>
      </c>
      <c r="C22" t="s">
        <v>466</v>
      </c>
      <c r="D22" t="s">
        <v>141</v>
      </c>
      <c r="E22" t="s">
        <v>158</v>
      </c>
      <c r="F22" t="s">
        <v>142</v>
      </c>
      <c r="G22" t="s">
        <v>12</v>
      </c>
      <c r="H22">
        <v>106.26</v>
      </c>
      <c r="I22" t="s">
        <v>467</v>
      </c>
      <c r="J22" t="s">
        <v>492</v>
      </c>
      <c r="L22" s="75"/>
    </row>
    <row r="23" spans="1:12">
      <c r="A23">
        <v>20231001</v>
      </c>
      <c r="B23" t="s">
        <v>60</v>
      </c>
      <c r="C23" t="s">
        <v>153</v>
      </c>
      <c r="D23" t="s">
        <v>141</v>
      </c>
      <c r="E23" t="s">
        <v>469</v>
      </c>
      <c r="F23" t="s">
        <v>142</v>
      </c>
      <c r="G23" t="s">
        <v>12</v>
      </c>
      <c r="H23">
        <v>99.62</v>
      </c>
      <c r="I23" t="s">
        <v>467</v>
      </c>
      <c r="J23" t="s">
        <v>493</v>
      </c>
      <c r="L23" s="75"/>
    </row>
    <row r="24" spans="1:12">
      <c r="A24">
        <v>20231001</v>
      </c>
      <c r="B24" t="s">
        <v>60</v>
      </c>
      <c r="C24" t="s">
        <v>159</v>
      </c>
      <c r="D24" t="s">
        <v>141</v>
      </c>
      <c r="E24" t="s">
        <v>160</v>
      </c>
      <c r="F24" t="s">
        <v>149</v>
      </c>
      <c r="G24" t="s">
        <v>12</v>
      </c>
      <c r="H24">
        <v>126.18</v>
      </c>
      <c r="I24" t="s">
        <v>468</v>
      </c>
      <c r="J24" t="s">
        <v>494</v>
      </c>
      <c r="L24" s="75"/>
    </row>
    <row r="25" spans="1:12">
      <c r="A25">
        <v>20230926</v>
      </c>
      <c r="B25" t="s">
        <v>573</v>
      </c>
      <c r="C25" t="s">
        <v>144</v>
      </c>
      <c r="D25" t="s">
        <v>141</v>
      </c>
      <c r="F25" t="s">
        <v>145</v>
      </c>
      <c r="G25" t="s">
        <v>471</v>
      </c>
      <c r="H25">
        <v>20.56</v>
      </c>
      <c r="I25" t="s">
        <v>472</v>
      </c>
      <c r="J25" t="s">
        <v>495</v>
      </c>
      <c r="L25" s="75"/>
    </row>
    <row r="26" spans="1:12">
      <c r="A26">
        <v>20230925</v>
      </c>
      <c r="B26" t="s">
        <v>573</v>
      </c>
      <c r="C26" t="s">
        <v>147</v>
      </c>
      <c r="D26" t="s">
        <v>141</v>
      </c>
      <c r="E26" t="s">
        <v>148</v>
      </c>
      <c r="F26" t="s">
        <v>149</v>
      </c>
      <c r="G26" t="s">
        <v>12</v>
      </c>
      <c r="H26">
        <v>106.26</v>
      </c>
      <c r="I26" t="s">
        <v>468</v>
      </c>
      <c r="J26" t="s">
        <v>496</v>
      </c>
      <c r="L26" s="75"/>
    </row>
    <row r="27" spans="1:12">
      <c r="A27">
        <v>20230912</v>
      </c>
      <c r="B27" t="s">
        <v>573</v>
      </c>
      <c r="C27" t="s">
        <v>154</v>
      </c>
      <c r="D27" t="s">
        <v>141</v>
      </c>
      <c r="E27" t="s">
        <v>155</v>
      </c>
      <c r="F27" t="s">
        <v>142</v>
      </c>
      <c r="G27" t="s">
        <v>471</v>
      </c>
      <c r="H27">
        <v>0.55000000000000004</v>
      </c>
      <c r="I27" t="s">
        <v>467</v>
      </c>
      <c r="J27" t="s">
        <v>497</v>
      </c>
      <c r="L27" s="75"/>
    </row>
    <row r="28" spans="1:12">
      <c r="A28">
        <v>20230906</v>
      </c>
      <c r="B28" t="s">
        <v>573</v>
      </c>
      <c r="C28" t="s">
        <v>154</v>
      </c>
      <c r="D28" t="s">
        <v>141</v>
      </c>
      <c r="E28" t="s">
        <v>155</v>
      </c>
      <c r="F28" t="s">
        <v>142</v>
      </c>
      <c r="G28" t="s">
        <v>471</v>
      </c>
      <c r="H28">
        <v>36.75</v>
      </c>
      <c r="I28" t="s">
        <v>467</v>
      </c>
      <c r="J28" t="s">
        <v>498</v>
      </c>
      <c r="L28" s="75"/>
    </row>
    <row r="29" spans="1:12">
      <c r="A29">
        <v>20230901</v>
      </c>
      <c r="B29" t="s">
        <v>573</v>
      </c>
      <c r="C29" t="s">
        <v>162</v>
      </c>
      <c r="D29" t="s">
        <v>141</v>
      </c>
      <c r="E29" t="s">
        <v>163</v>
      </c>
      <c r="F29" t="s">
        <v>149</v>
      </c>
      <c r="G29" t="s">
        <v>12</v>
      </c>
      <c r="H29">
        <v>126.18</v>
      </c>
      <c r="I29" t="s">
        <v>468</v>
      </c>
      <c r="J29" t="s">
        <v>499</v>
      </c>
      <c r="L29" s="75"/>
    </row>
    <row r="30" spans="1:12">
      <c r="A30">
        <v>20230901</v>
      </c>
      <c r="B30" t="s">
        <v>573</v>
      </c>
      <c r="C30" t="s">
        <v>153</v>
      </c>
      <c r="D30" t="s">
        <v>141</v>
      </c>
      <c r="E30" t="s">
        <v>469</v>
      </c>
      <c r="F30" t="s">
        <v>142</v>
      </c>
      <c r="G30" t="s">
        <v>12</v>
      </c>
      <c r="H30">
        <v>99.62</v>
      </c>
      <c r="I30" t="s">
        <v>467</v>
      </c>
      <c r="J30" t="s">
        <v>500</v>
      </c>
      <c r="L30" s="75"/>
    </row>
    <row r="31" spans="1:12">
      <c r="A31">
        <v>20230901</v>
      </c>
      <c r="B31" t="s">
        <v>573</v>
      </c>
      <c r="C31" t="s">
        <v>466</v>
      </c>
      <c r="D31" t="s">
        <v>141</v>
      </c>
      <c r="E31" t="s">
        <v>158</v>
      </c>
      <c r="F31" t="s">
        <v>142</v>
      </c>
      <c r="G31" t="s">
        <v>12</v>
      </c>
      <c r="H31">
        <v>106.26</v>
      </c>
      <c r="I31" t="s">
        <v>467</v>
      </c>
      <c r="J31" t="s">
        <v>501</v>
      </c>
      <c r="L31" s="75"/>
    </row>
    <row r="32" spans="1:12">
      <c r="A32">
        <v>20230901</v>
      </c>
      <c r="B32" t="s">
        <v>573</v>
      </c>
      <c r="C32" t="s">
        <v>159</v>
      </c>
      <c r="D32" t="s">
        <v>141</v>
      </c>
      <c r="E32" t="s">
        <v>160</v>
      </c>
      <c r="F32" t="s">
        <v>149</v>
      </c>
      <c r="G32" t="s">
        <v>12</v>
      </c>
      <c r="H32">
        <v>126.18</v>
      </c>
      <c r="I32" t="s">
        <v>468</v>
      </c>
      <c r="J32" t="s">
        <v>502</v>
      </c>
      <c r="L32" s="75"/>
    </row>
    <row r="33" spans="1:12">
      <c r="A33">
        <v>20230826</v>
      </c>
      <c r="B33" t="s">
        <v>58</v>
      </c>
      <c r="C33" t="s">
        <v>144</v>
      </c>
      <c r="D33" t="s">
        <v>141</v>
      </c>
      <c r="F33" t="s">
        <v>145</v>
      </c>
      <c r="G33" t="s">
        <v>471</v>
      </c>
      <c r="H33">
        <v>19.899999999999999</v>
      </c>
      <c r="I33" t="s">
        <v>472</v>
      </c>
      <c r="J33" t="s">
        <v>503</v>
      </c>
      <c r="L33" s="75"/>
    </row>
    <row r="34" spans="1:12">
      <c r="A34">
        <v>20230825</v>
      </c>
      <c r="B34" t="s">
        <v>58</v>
      </c>
      <c r="C34" t="s">
        <v>147</v>
      </c>
      <c r="D34" t="s">
        <v>141</v>
      </c>
      <c r="E34" t="s">
        <v>148</v>
      </c>
      <c r="F34" t="s">
        <v>149</v>
      </c>
      <c r="G34" t="s">
        <v>12</v>
      </c>
      <c r="H34">
        <v>106.26</v>
      </c>
      <c r="I34" t="s">
        <v>468</v>
      </c>
      <c r="J34" t="s">
        <v>504</v>
      </c>
      <c r="L34" s="75"/>
    </row>
    <row r="35" spans="1:12">
      <c r="A35">
        <v>20230820</v>
      </c>
      <c r="B35" t="s">
        <v>58</v>
      </c>
      <c r="C35" t="s">
        <v>154</v>
      </c>
      <c r="D35" t="s">
        <v>141</v>
      </c>
      <c r="E35" t="s">
        <v>155</v>
      </c>
      <c r="F35" t="s">
        <v>142</v>
      </c>
      <c r="G35" t="s">
        <v>471</v>
      </c>
      <c r="H35">
        <v>36.75</v>
      </c>
      <c r="I35" t="s">
        <v>467</v>
      </c>
      <c r="J35" t="s">
        <v>505</v>
      </c>
      <c r="L35" s="75"/>
    </row>
    <row r="36" spans="1:12">
      <c r="A36">
        <v>20230820</v>
      </c>
      <c r="B36" t="s">
        <v>58</v>
      </c>
      <c r="C36" t="s">
        <v>154</v>
      </c>
      <c r="D36" t="s">
        <v>141</v>
      </c>
      <c r="E36" t="s">
        <v>155</v>
      </c>
      <c r="F36" t="s">
        <v>142</v>
      </c>
      <c r="G36" t="s">
        <v>471</v>
      </c>
      <c r="H36">
        <v>36.75</v>
      </c>
      <c r="I36" t="s">
        <v>467</v>
      </c>
      <c r="J36" t="s">
        <v>506</v>
      </c>
      <c r="L36" s="75"/>
    </row>
    <row r="37" spans="1:12">
      <c r="A37">
        <v>20230820</v>
      </c>
      <c r="B37" t="s">
        <v>58</v>
      </c>
      <c r="C37" t="s">
        <v>154</v>
      </c>
      <c r="D37" t="s">
        <v>141</v>
      </c>
      <c r="E37" t="s">
        <v>155</v>
      </c>
      <c r="F37" t="s">
        <v>142</v>
      </c>
      <c r="G37" t="s">
        <v>471</v>
      </c>
      <c r="H37">
        <v>79</v>
      </c>
      <c r="I37" t="s">
        <v>467</v>
      </c>
      <c r="J37" t="s">
        <v>507</v>
      </c>
      <c r="L37" s="75"/>
    </row>
    <row r="38" spans="1:12">
      <c r="A38">
        <v>20230801</v>
      </c>
      <c r="B38" t="s">
        <v>58</v>
      </c>
      <c r="C38" t="s">
        <v>162</v>
      </c>
      <c r="D38" t="s">
        <v>141</v>
      </c>
      <c r="E38" t="s">
        <v>163</v>
      </c>
      <c r="F38" t="s">
        <v>149</v>
      </c>
      <c r="G38" t="s">
        <v>12</v>
      </c>
      <c r="H38">
        <v>126.18</v>
      </c>
      <c r="I38" t="s">
        <v>468</v>
      </c>
      <c r="J38" t="s">
        <v>508</v>
      </c>
      <c r="L38" s="75"/>
    </row>
    <row r="39" spans="1:12">
      <c r="A39">
        <v>20230801</v>
      </c>
      <c r="B39" t="s">
        <v>58</v>
      </c>
      <c r="C39" t="s">
        <v>466</v>
      </c>
      <c r="D39" t="s">
        <v>141</v>
      </c>
      <c r="E39" t="s">
        <v>158</v>
      </c>
      <c r="F39" t="s">
        <v>142</v>
      </c>
      <c r="G39" t="s">
        <v>12</v>
      </c>
      <c r="H39">
        <v>106.26</v>
      </c>
      <c r="I39" t="s">
        <v>467</v>
      </c>
      <c r="J39" t="s">
        <v>509</v>
      </c>
      <c r="L39" s="75"/>
    </row>
    <row r="40" spans="1:12">
      <c r="A40">
        <v>20230801</v>
      </c>
      <c r="B40" t="s">
        <v>58</v>
      </c>
      <c r="C40" t="s">
        <v>153</v>
      </c>
      <c r="D40" t="s">
        <v>141</v>
      </c>
      <c r="E40" t="s">
        <v>469</v>
      </c>
      <c r="F40" t="s">
        <v>142</v>
      </c>
      <c r="G40" t="s">
        <v>12</v>
      </c>
      <c r="H40">
        <v>99.62</v>
      </c>
      <c r="I40" t="s">
        <v>467</v>
      </c>
      <c r="J40" t="s">
        <v>510</v>
      </c>
      <c r="L40" s="75"/>
    </row>
    <row r="41" spans="1:12">
      <c r="A41">
        <v>20230801</v>
      </c>
      <c r="B41" t="s">
        <v>58</v>
      </c>
      <c r="C41" t="s">
        <v>159</v>
      </c>
      <c r="D41" t="s">
        <v>141</v>
      </c>
      <c r="E41" t="s">
        <v>160</v>
      </c>
      <c r="F41" t="s">
        <v>149</v>
      </c>
      <c r="G41" t="s">
        <v>12</v>
      </c>
      <c r="H41">
        <v>126.18</v>
      </c>
      <c r="I41" t="s">
        <v>468</v>
      </c>
      <c r="J41" t="s">
        <v>511</v>
      </c>
      <c r="L41" s="75"/>
    </row>
    <row r="42" spans="1:12">
      <c r="A42">
        <v>20230726</v>
      </c>
      <c r="B42" t="s">
        <v>57</v>
      </c>
      <c r="C42" t="s">
        <v>144</v>
      </c>
      <c r="D42" t="s">
        <v>141</v>
      </c>
      <c r="F42" t="s">
        <v>145</v>
      </c>
      <c r="G42" t="s">
        <v>471</v>
      </c>
      <c r="H42">
        <v>19.899999999999999</v>
      </c>
      <c r="I42" t="s">
        <v>472</v>
      </c>
      <c r="J42" t="s">
        <v>512</v>
      </c>
      <c r="L42" s="75"/>
    </row>
    <row r="43" spans="1:12">
      <c r="A43">
        <v>20230725</v>
      </c>
      <c r="B43" t="s">
        <v>57</v>
      </c>
      <c r="C43" t="s">
        <v>147</v>
      </c>
      <c r="D43" t="s">
        <v>141</v>
      </c>
      <c r="E43" t="s">
        <v>148</v>
      </c>
      <c r="F43" t="s">
        <v>149</v>
      </c>
      <c r="G43" t="s">
        <v>12</v>
      </c>
      <c r="H43">
        <v>106.26</v>
      </c>
      <c r="I43" t="s">
        <v>468</v>
      </c>
      <c r="J43" t="s">
        <v>513</v>
      </c>
      <c r="L43" s="75"/>
    </row>
    <row r="44" spans="1:12">
      <c r="A44">
        <v>20230703</v>
      </c>
      <c r="B44" t="s">
        <v>57</v>
      </c>
      <c r="C44" t="s">
        <v>162</v>
      </c>
      <c r="D44" t="s">
        <v>141</v>
      </c>
      <c r="E44" t="s">
        <v>163</v>
      </c>
      <c r="F44" t="s">
        <v>149</v>
      </c>
      <c r="G44" t="s">
        <v>12</v>
      </c>
      <c r="H44">
        <v>126.18</v>
      </c>
      <c r="I44" t="s">
        <v>468</v>
      </c>
      <c r="J44" t="s">
        <v>514</v>
      </c>
      <c r="L44" s="75"/>
    </row>
    <row r="45" spans="1:12">
      <c r="A45">
        <v>20230701</v>
      </c>
      <c r="B45" t="s">
        <v>57</v>
      </c>
      <c r="C45" t="s">
        <v>466</v>
      </c>
      <c r="D45" t="s">
        <v>141</v>
      </c>
      <c r="E45" t="s">
        <v>158</v>
      </c>
      <c r="F45" t="s">
        <v>142</v>
      </c>
      <c r="G45" t="s">
        <v>12</v>
      </c>
      <c r="H45">
        <v>106.26</v>
      </c>
      <c r="I45" t="s">
        <v>467</v>
      </c>
      <c r="J45" t="s">
        <v>515</v>
      </c>
      <c r="L45" s="75"/>
    </row>
    <row r="46" spans="1:12">
      <c r="A46">
        <v>20230701</v>
      </c>
      <c r="B46" t="s">
        <v>57</v>
      </c>
      <c r="C46" t="s">
        <v>153</v>
      </c>
      <c r="D46" t="s">
        <v>141</v>
      </c>
      <c r="E46" t="s">
        <v>469</v>
      </c>
      <c r="F46" t="s">
        <v>142</v>
      </c>
      <c r="G46" t="s">
        <v>12</v>
      </c>
      <c r="H46">
        <v>99.62</v>
      </c>
      <c r="I46" t="s">
        <v>467</v>
      </c>
      <c r="J46" t="s">
        <v>516</v>
      </c>
      <c r="L46" s="75"/>
    </row>
    <row r="47" spans="1:12">
      <c r="A47">
        <v>20230701</v>
      </c>
      <c r="B47" t="s">
        <v>57</v>
      </c>
      <c r="C47" t="s">
        <v>159</v>
      </c>
      <c r="D47" t="s">
        <v>141</v>
      </c>
      <c r="E47" t="s">
        <v>160</v>
      </c>
      <c r="F47" t="s">
        <v>149</v>
      </c>
      <c r="G47" t="s">
        <v>12</v>
      </c>
      <c r="H47">
        <v>126.18</v>
      </c>
      <c r="I47" t="s">
        <v>468</v>
      </c>
      <c r="J47" t="s">
        <v>517</v>
      </c>
      <c r="L47" s="75"/>
    </row>
    <row r="48" spans="1:12">
      <c r="A48">
        <v>20230626</v>
      </c>
      <c r="B48" t="s">
        <v>56</v>
      </c>
      <c r="C48" t="s">
        <v>144</v>
      </c>
      <c r="D48" t="s">
        <v>141</v>
      </c>
      <c r="F48" t="s">
        <v>145</v>
      </c>
      <c r="G48" t="s">
        <v>471</v>
      </c>
      <c r="H48">
        <v>20.99</v>
      </c>
      <c r="I48" t="s">
        <v>472</v>
      </c>
      <c r="J48" t="s">
        <v>518</v>
      </c>
      <c r="L48" s="75"/>
    </row>
    <row r="49" spans="1:12">
      <c r="A49">
        <v>20230625</v>
      </c>
      <c r="B49" t="s">
        <v>56</v>
      </c>
      <c r="C49" t="s">
        <v>147</v>
      </c>
      <c r="D49" t="s">
        <v>141</v>
      </c>
      <c r="E49" t="s">
        <v>148</v>
      </c>
      <c r="F49" t="s">
        <v>149</v>
      </c>
      <c r="G49" t="s">
        <v>12</v>
      </c>
      <c r="H49">
        <v>106.26</v>
      </c>
      <c r="I49" t="s">
        <v>468</v>
      </c>
      <c r="J49" t="s">
        <v>519</v>
      </c>
      <c r="L49" s="75"/>
    </row>
    <row r="50" spans="1:12">
      <c r="A50">
        <v>20230605</v>
      </c>
      <c r="B50" t="s">
        <v>56</v>
      </c>
      <c r="C50" t="s">
        <v>162</v>
      </c>
      <c r="D50" t="s">
        <v>141</v>
      </c>
      <c r="E50" t="s">
        <v>163</v>
      </c>
      <c r="F50" t="s">
        <v>149</v>
      </c>
      <c r="G50" t="s">
        <v>12</v>
      </c>
      <c r="H50">
        <v>126.18</v>
      </c>
      <c r="I50" t="s">
        <v>468</v>
      </c>
      <c r="J50" t="s">
        <v>520</v>
      </c>
      <c r="L50" s="75"/>
    </row>
    <row r="51" spans="1:12">
      <c r="A51">
        <v>20230602</v>
      </c>
      <c r="B51" t="s">
        <v>56</v>
      </c>
      <c r="C51" t="s">
        <v>153</v>
      </c>
      <c r="D51" t="s">
        <v>141</v>
      </c>
      <c r="E51" t="s">
        <v>469</v>
      </c>
      <c r="F51" t="s">
        <v>142</v>
      </c>
      <c r="G51" t="s">
        <v>12</v>
      </c>
      <c r="H51">
        <v>99.62</v>
      </c>
      <c r="I51" t="s">
        <v>467</v>
      </c>
      <c r="J51" t="s">
        <v>521</v>
      </c>
      <c r="L51" s="75"/>
    </row>
    <row r="52" spans="1:12">
      <c r="A52">
        <v>20230601</v>
      </c>
      <c r="B52" t="s">
        <v>56</v>
      </c>
      <c r="C52" t="s">
        <v>466</v>
      </c>
      <c r="D52" t="s">
        <v>141</v>
      </c>
      <c r="E52" t="s">
        <v>158</v>
      </c>
      <c r="F52" t="s">
        <v>142</v>
      </c>
      <c r="G52" t="s">
        <v>12</v>
      </c>
      <c r="H52">
        <v>106.26</v>
      </c>
      <c r="I52" t="s">
        <v>467</v>
      </c>
      <c r="J52" t="s">
        <v>522</v>
      </c>
      <c r="L52" s="75"/>
    </row>
    <row r="53" spans="1:12">
      <c r="A53">
        <v>20230601</v>
      </c>
      <c r="B53" t="s">
        <v>56</v>
      </c>
      <c r="C53" t="s">
        <v>159</v>
      </c>
      <c r="D53" t="s">
        <v>141</v>
      </c>
      <c r="E53" t="s">
        <v>160</v>
      </c>
      <c r="F53" t="s">
        <v>149</v>
      </c>
      <c r="G53" t="s">
        <v>12</v>
      </c>
      <c r="H53">
        <v>126.18</v>
      </c>
      <c r="I53" t="s">
        <v>468</v>
      </c>
      <c r="J53" t="s">
        <v>523</v>
      </c>
      <c r="L53" s="75"/>
    </row>
    <row r="54" spans="1:12">
      <c r="A54">
        <v>20230531</v>
      </c>
      <c r="B54" t="s">
        <v>55</v>
      </c>
      <c r="C54" t="s">
        <v>154</v>
      </c>
      <c r="D54" t="s">
        <v>141</v>
      </c>
      <c r="E54" t="s">
        <v>155</v>
      </c>
      <c r="F54" t="s">
        <v>142</v>
      </c>
      <c r="G54" t="s">
        <v>471</v>
      </c>
      <c r="H54">
        <v>36.75</v>
      </c>
      <c r="I54" t="s">
        <v>467</v>
      </c>
      <c r="J54" t="s">
        <v>524</v>
      </c>
      <c r="L54" s="75"/>
    </row>
    <row r="55" spans="1:12">
      <c r="A55">
        <v>20230526</v>
      </c>
      <c r="B55" t="s">
        <v>55</v>
      </c>
      <c r="C55" t="s">
        <v>144</v>
      </c>
      <c r="D55" t="s">
        <v>141</v>
      </c>
      <c r="F55" t="s">
        <v>145</v>
      </c>
      <c r="G55" t="s">
        <v>471</v>
      </c>
      <c r="H55">
        <v>21.21</v>
      </c>
      <c r="I55" t="s">
        <v>472</v>
      </c>
      <c r="J55" t="s">
        <v>525</v>
      </c>
      <c r="L55" s="75"/>
    </row>
    <row r="56" spans="1:12">
      <c r="A56">
        <v>20230525</v>
      </c>
      <c r="B56" t="s">
        <v>55</v>
      </c>
      <c r="C56" t="s">
        <v>147</v>
      </c>
      <c r="D56" t="s">
        <v>141</v>
      </c>
      <c r="E56" t="s">
        <v>148</v>
      </c>
      <c r="F56" t="s">
        <v>149</v>
      </c>
      <c r="G56" t="s">
        <v>12</v>
      </c>
      <c r="H56">
        <v>106.26</v>
      </c>
      <c r="I56" t="s">
        <v>468</v>
      </c>
      <c r="J56" t="s">
        <v>526</v>
      </c>
      <c r="L56" s="75"/>
    </row>
    <row r="57" spans="1:12">
      <c r="A57">
        <v>20230524</v>
      </c>
      <c r="B57" t="s">
        <v>55</v>
      </c>
      <c r="C57" t="s">
        <v>154</v>
      </c>
      <c r="D57" t="s">
        <v>141</v>
      </c>
      <c r="E57" t="s">
        <v>155</v>
      </c>
      <c r="F57" t="s">
        <v>142</v>
      </c>
      <c r="G57" t="s">
        <v>471</v>
      </c>
      <c r="H57">
        <v>79.55</v>
      </c>
      <c r="I57" t="s">
        <v>467</v>
      </c>
      <c r="J57" t="s">
        <v>527</v>
      </c>
      <c r="L57" s="75"/>
    </row>
    <row r="58" spans="1:12">
      <c r="A58">
        <v>20230521</v>
      </c>
      <c r="B58" t="s">
        <v>55</v>
      </c>
      <c r="C58" t="s">
        <v>154</v>
      </c>
      <c r="D58" t="s">
        <v>141</v>
      </c>
      <c r="E58" t="s">
        <v>155</v>
      </c>
      <c r="F58" t="s">
        <v>142</v>
      </c>
      <c r="G58" t="s">
        <v>471</v>
      </c>
      <c r="H58">
        <v>36.75</v>
      </c>
      <c r="I58" t="s">
        <v>467</v>
      </c>
      <c r="J58" t="s">
        <v>528</v>
      </c>
      <c r="L58" s="75"/>
    </row>
    <row r="59" spans="1:12">
      <c r="A59">
        <v>20230502</v>
      </c>
      <c r="B59" t="s">
        <v>55</v>
      </c>
      <c r="C59" t="s">
        <v>153</v>
      </c>
      <c r="D59" t="s">
        <v>141</v>
      </c>
      <c r="E59" t="s">
        <v>469</v>
      </c>
      <c r="F59" t="s">
        <v>142</v>
      </c>
      <c r="G59" t="s">
        <v>12</v>
      </c>
      <c r="H59">
        <v>17.32</v>
      </c>
      <c r="I59" t="s">
        <v>467</v>
      </c>
      <c r="J59" t="s">
        <v>529</v>
      </c>
      <c r="L59" s="75"/>
    </row>
    <row r="60" spans="1:12">
      <c r="A60">
        <v>20230502</v>
      </c>
      <c r="B60" t="s">
        <v>55</v>
      </c>
      <c r="C60" t="s">
        <v>162</v>
      </c>
      <c r="D60" t="s">
        <v>141</v>
      </c>
      <c r="E60" t="s">
        <v>163</v>
      </c>
      <c r="F60" t="s">
        <v>149</v>
      </c>
      <c r="G60" t="s">
        <v>12</v>
      </c>
      <c r="H60">
        <v>126.18</v>
      </c>
      <c r="I60" t="s">
        <v>468</v>
      </c>
      <c r="J60" t="s">
        <v>530</v>
      </c>
      <c r="L60" s="75"/>
    </row>
    <row r="61" spans="1:12">
      <c r="A61">
        <v>20230502</v>
      </c>
      <c r="B61" t="s">
        <v>55</v>
      </c>
      <c r="C61" t="s">
        <v>153</v>
      </c>
      <c r="D61" t="s">
        <v>141</v>
      </c>
      <c r="E61" t="s">
        <v>469</v>
      </c>
      <c r="F61" t="s">
        <v>142</v>
      </c>
      <c r="G61" t="s">
        <v>12</v>
      </c>
      <c r="H61">
        <v>90.96</v>
      </c>
      <c r="I61" t="s">
        <v>467</v>
      </c>
      <c r="J61" t="s">
        <v>531</v>
      </c>
      <c r="L61" s="75"/>
    </row>
    <row r="62" spans="1:12">
      <c r="A62">
        <v>20230501</v>
      </c>
      <c r="B62" t="s">
        <v>55</v>
      </c>
      <c r="C62" t="s">
        <v>154</v>
      </c>
      <c r="D62" t="s">
        <v>141</v>
      </c>
      <c r="E62" t="s">
        <v>155</v>
      </c>
      <c r="F62" t="s">
        <v>142</v>
      </c>
      <c r="G62" t="s">
        <v>471</v>
      </c>
      <c r="H62">
        <v>79.55</v>
      </c>
      <c r="I62" t="s">
        <v>467</v>
      </c>
      <c r="J62" t="s">
        <v>532</v>
      </c>
      <c r="L62" s="75"/>
    </row>
    <row r="63" spans="1:12">
      <c r="A63">
        <v>20230501</v>
      </c>
      <c r="B63" t="s">
        <v>55</v>
      </c>
      <c r="C63" t="s">
        <v>466</v>
      </c>
      <c r="D63" t="s">
        <v>141</v>
      </c>
      <c r="E63" t="s">
        <v>158</v>
      </c>
      <c r="F63" t="s">
        <v>142</v>
      </c>
      <c r="G63" t="s">
        <v>12</v>
      </c>
      <c r="H63">
        <v>106.26</v>
      </c>
      <c r="I63" t="s">
        <v>467</v>
      </c>
      <c r="J63" t="s">
        <v>533</v>
      </c>
      <c r="L63" s="75"/>
    </row>
    <row r="64" spans="1:12">
      <c r="A64">
        <v>20230501</v>
      </c>
      <c r="B64" t="s">
        <v>55</v>
      </c>
      <c r="C64" t="s">
        <v>159</v>
      </c>
      <c r="D64" t="s">
        <v>141</v>
      </c>
      <c r="E64" t="s">
        <v>160</v>
      </c>
      <c r="F64" t="s">
        <v>149</v>
      </c>
      <c r="G64" t="s">
        <v>12</v>
      </c>
      <c r="H64">
        <v>126.18</v>
      </c>
      <c r="I64" t="s">
        <v>468</v>
      </c>
      <c r="J64" t="s">
        <v>534</v>
      </c>
      <c r="L64" s="75"/>
    </row>
    <row r="65" spans="1:12">
      <c r="A65">
        <v>20230425</v>
      </c>
      <c r="B65" t="s">
        <v>54</v>
      </c>
      <c r="C65" t="s">
        <v>144</v>
      </c>
      <c r="D65" t="s">
        <v>141</v>
      </c>
      <c r="F65" t="s">
        <v>145</v>
      </c>
      <c r="G65" t="s">
        <v>471</v>
      </c>
      <c r="H65">
        <v>19.899999999999999</v>
      </c>
      <c r="I65" t="s">
        <v>472</v>
      </c>
      <c r="J65" t="s">
        <v>535</v>
      </c>
      <c r="L65" s="75"/>
    </row>
    <row r="66" spans="1:12">
      <c r="A66">
        <v>20230425</v>
      </c>
      <c r="B66" t="s">
        <v>54</v>
      </c>
      <c r="C66" t="s">
        <v>147</v>
      </c>
      <c r="D66" t="s">
        <v>141</v>
      </c>
      <c r="E66" t="s">
        <v>148</v>
      </c>
      <c r="F66" t="s">
        <v>149</v>
      </c>
      <c r="G66" t="s">
        <v>12</v>
      </c>
      <c r="H66">
        <v>106.26</v>
      </c>
      <c r="I66" t="s">
        <v>468</v>
      </c>
      <c r="J66" t="s">
        <v>536</v>
      </c>
      <c r="L66" s="75"/>
    </row>
    <row r="67" spans="1:12">
      <c r="A67">
        <v>20230421</v>
      </c>
      <c r="B67" t="s">
        <v>54</v>
      </c>
      <c r="C67" t="s">
        <v>159</v>
      </c>
      <c r="D67" t="s">
        <v>141</v>
      </c>
      <c r="E67" t="s">
        <v>160</v>
      </c>
      <c r="F67" t="s">
        <v>149</v>
      </c>
      <c r="G67" t="s">
        <v>12</v>
      </c>
      <c r="H67">
        <v>11.47</v>
      </c>
      <c r="I67" t="s">
        <v>468</v>
      </c>
      <c r="J67" t="s">
        <v>537</v>
      </c>
      <c r="L67" s="75"/>
    </row>
    <row r="68" spans="1:12">
      <c r="A68">
        <v>20230418</v>
      </c>
      <c r="B68" t="s">
        <v>54</v>
      </c>
      <c r="C68" t="s">
        <v>151</v>
      </c>
      <c r="D68" t="s">
        <v>141</v>
      </c>
      <c r="E68" t="s">
        <v>152</v>
      </c>
      <c r="F68" t="s">
        <v>149</v>
      </c>
      <c r="G68" t="s">
        <v>12</v>
      </c>
      <c r="H68">
        <v>271.68</v>
      </c>
      <c r="I68" t="s">
        <v>468</v>
      </c>
      <c r="J68" t="s">
        <v>538</v>
      </c>
      <c r="L68" s="75"/>
    </row>
    <row r="69" spans="1:12">
      <c r="A69">
        <v>20230418</v>
      </c>
      <c r="B69" t="s">
        <v>54</v>
      </c>
      <c r="C69" t="s">
        <v>162</v>
      </c>
      <c r="D69" t="s">
        <v>141</v>
      </c>
      <c r="E69" t="s">
        <v>163</v>
      </c>
      <c r="F69" t="s">
        <v>149</v>
      </c>
      <c r="G69" t="s">
        <v>12</v>
      </c>
      <c r="H69">
        <v>11.47</v>
      </c>
      <c r="I69" t="s">
        <v>468</v>
      </c>
      <c r="J69" t="s">
        <v>539</v>
      </c>
      <c r="L69" s="75"/>
    </row>
    <row r="70" spans="1:12">
      <c r="A70">
        <v>20230417</v>
      </c>
      <c r="B70" t="s">
        <v>54</v>
      </c>
      <c r="C70" t="s">
        <v>540</v>
      </c>
      <c r="D70" t="s">
        <v>141</v>
      </c>
      <c r="E70" t="s">
        <v>156</v>
      </c>
      <c r="F70" t="s">
        <v>541</v>
      </c>
      <c r="G70" t="s">
        <v>471</v>
      </c>
      <c r="H70">
        <v>1980.23</v>
      </c>
      <c r="I70" t="s">
        <v>542</v>
      </c>
      <c r="J70" t="s">
        <v>543</v>
      </c>
      <c r="L70" s="75"/>
    </row>
    <row r="71" spans="1:12">
      <c r="A71">
        <v>20230405</v>
      </c>
      <c r="B71" t="s">
        <v>54</v>
      </c>
      <c r="C71" t="s">
        <v>154</v>
      </c>
      <c r="D71" t="s">
        <v>141</v>
      </c>
      <c r="E71" t="s">
        <v>155</v>
      </c>
      <c r="F71" t="s">
        <v>142</v>
      </c>
      <c r="G71" t="s">
        <v>471</v>
      </c>
      <c r="H71">
        <v>36.75</v>
      </c>
      <c r="I71" t="s">
        <v>467</v>
      </c>
      <c r="J71" t="s">
        <v>544</v>
      </c>
      <c r="L71" s="75"/>
    </row>
    <row r="72" spans="1:12">
      <c r="A72">
        <v>20230405</v>
      </c>
      <c r="B72" t="s">
        <v>54</v>
      </c>
      <c r="C72" t="s">
        <v>154</v>
      </c>
      <c r="D72" t="s">
        <v>141</v>
      </c>
      <c r="E72" t="s">
        <v>155</v>
      </c>
      <c r="F72" t="s">
        <v>142</v>
      </c>
      <c r="G72" t="s">
        <v>471</v>
      </c>
      <c r="H72">
        <v>36.75</v>
      </c>
      <c r="I72" t="s">
        <v>467</v>
      </c>
      <c r="J72" t="s">
        <v>545</v>
      </c>
      <c r="L72" s="75"/>
    </row>
    <row r="73" spans="1:12">
      <c r="A73">
        <v>20230403</v>
      </c>
      <c r="B73" t="s">
        <v>54</v>
      </c>
      <c r="C73" t="s">
        <v>162</v>
      </c>
      <c r="D73" t="s">
        <v>141</v>
      </c>
      <c r="E73" t="s">
        <v>163</v>
      </c>
      <c r="F73" t="s">
        <v>149</v>
      </c>
      <c r="G73" t="s">
        <v>12</v>
      </c>
      <c r="H73">
        <v>114.71</v>
      </c>
      <c r="I73" t="s">
        <v>468</v>
      </c>
      <c r="J73" t="s">
        <v>546</v>
      </c>
      <c r="L73" s="75"/>
    </row>
    <row r="74" spans="1:12">
      <c r="A74">
        <v>20230402</v>
      </c>
      <c r="B74" t="s">
        <v>54</v>
      </c>
      <c r="C74" t="s">
        <v>153</v>
      </c>
      <c r="D74" t="s">
        <v>141</v>
      </c>
      <c r="E74" t="s">
        <v>469</v>
      </c>
      <c r="F74" t="s">
        <v>142</v>
      </c>
      <c r="G74" t="s">
        <v>12</v>
      </c>
      <c r="H74">
        <v>90.96</v>
      </c>
      <c r="I74" t="s">
        <v>467</v>
      </c>
      <c r="J74" t="s">
        <v>547</v>
      </c>
      <c r="L74" s="75"/>
    </row>
    <row r="75" spans="1:12">
      <c r="A75">
        <v>20230401</v>
      </c>
      <c r="B75" t="s">
        <v>54</v>
      </c>
      <c r="C75" t="s">
        <v>466</v>
      </c>
      <c r="D75" t="s">
        <v>141</v>
      </c>
      <c r="E75" t="s">
        <v>158</v>
      </c>
      <c r="F75" t="s">
        <v>142</v>
      </c>
      <c r="G75" t="s">
        <v>12</v>
      </c>
      <c r="H75">
        <v>106.26</v>
      </c>
      <c r="I75" t="s">
        <v>467</v>
      </c>
      <c r="J75" t="s">
        <v>548</v>
      </c>
      <c r="L75" s="75"/>
    </row>
    <row r="76" spans="1:12">
      <c r="A76">
        <v>20230401</v>
      </c>
      <c r="B76" t="s">
        <v>54</v>
      </c>
      <c r="C76" t="s">
        <v>159</v>
      </c>
      <c r="D76" t="s">
        <v>141</v>
      </c>
      <c r="E76" t="s">
        <v>160</v>
      </c>
      <c r="F76" t="s">
        <v>149</v>
      </c>
      <c r="G76" t="s">
        <v>12</v>
      </c>
      <c r="H76">
        <v>114.71</v>
      </c>
      <c r="I76" t="s">
        <v>468</v>
      </c>
      <c r="J76" t="s">
        <v>549</v>
      </c>
      <c r="L76" s="75"/>
    </row>
    <row r="77" spans="1:12">
      <c r="A77">
        <v>20230326</v>
      </c>
      <c r="B77" t="s">
        <v>53</v>
      </c>
      <c r="C77" t="s">
        <v>144</v>
      </c>
      <c r="D77" t="s">
        <v>141</v>
      </c>
      <c r="F77" t="s">
        <v>145</v>
      </c>
      <c r="G77" t="s">
        <v>471</v>
      </c>
      <c r="H77">
        <v>20.34</v>
      </c>
      <c r="I77" t="s">
        <v>472</v>
      </c>
      <c r="J77" t="s">
        <v>550</v>
      </c>
      <c r="L77" s="75"/>
    </row>
    <row r="78" spans="1:12">
      <c r="A78">
        <v>20230325</v>
      </c>
      <c r="B78" t="s">
        <v>53</v>
      </c>
      <c r="C78" t="s">
        <v>147</v>
      </c>
      <c r="D78" t="s">
        <v>141</v>
      </c>
      <c r="E78" t="s">
        <v>148</v>
      </c>
      <c r="F78" t="s">
        <v>149</v>
      </c>
      <c r="G78" t="s">
        <v>12</v>
      </c>
      <c r="H78">
        <v>96.6</v>
      </c>
      <c r="I78" t="s">
        <v>468</v>
      </c>
      <c r="J78" t="s">
        <v>551</v>
      </c>
      <c r="L78" s="75"/>
    </row>
    <row r="79" spans="1:12">
      <c r="A79">
        <v>20230302</v>
      </c>
      <c r="B79" t="s">
        <v>53</v>
      </c>
      <c r="C79" t="s">
        <v>153</v>
      </c>
      <c r="D79" t="s">
        <v>141</v>
      </c>
      <c r="E79" t="s">
        <v>469</v>
      </c>
      <c r="F79" t="s">
        <v>142</v>
      </c>
      <c r="G79" t="s">
        <v>12</v>
      </c>
      <c r="H79">
        <v>90.96</v>
      </c>
      <c r="I79" t="s">
        <v>467</v>
      </c>
      <c r="J79" t="s">
        <v>552</v>
      </c>
      <c r="L79" s="75"/>
    </row>
    <row r="80" spans="1:12">
      <c r="A80">
        <v>20230301</v>
      </c>
      <c r="B80" t="s">
        <v>53</v>
      </c>
      <c r="C80" t="s">
        <v>162</v>
      </c>
      <c r="D80" t="s">
        <v>141</v>
      </c>
      <c r="E80" t="s">
        <v>163</v>
      </c>
      <c r="F80" t="s">
        <v>149</v>
      </c>
      <c r="G80" t="s">
        <v>12</v>
      </c>
      <c r="H80">
        <v>114.71</v>
      </c>
      <c r="I80" t="s">
        <v>468</v>
      </c>
      <c r="J80" t="s">
        <v>553</v>
      </c>
      <c r="L80" s="75"/>
    </row>
    <row r="81" spans="1:12">
      <c r="A81">
        <v>20230301</v>
      </c>
      <c r="B81" t="s">
        <v>53</v>
      </c>
      <c r="C81" t="s">
        <v>157</v>
      </c>
      <c r="D81" t="s">
        <v>141</v>
      </c>
      <c r="E81" t="s">
        <v>158</v>
      </c>
      <c r="F81" t="s">
        <v>142</v>
      </c>
      <c r="G81" t="s">
        <v>12</v>
      </c>
      <c r="H81">
        <v>96.6</v>
      </c>
      <c r="I81" t="s">
        <v>467</v>
      </c>
      <c r="J81" t="s">
        <v>554</v>
      </c>
      <c r="L81" s="75"/>
    </row>
    <row r="82" spans="1:12">
      <c r="A82">
        <v>20230301</v>
      </c>
      <c r="B82" t="s">
        <v>53</v>
      </c>
      <c r="C82" t="s">
        <v>159</v>
      </c>
      <c r="D82" t="s">
        <v>141</v>
      </c>
      <c r="E82" t="s">
        <v>160</v>
      </c>
      <c r="F82" t="s">
        <v>149</v>
      </c>
      <c r="G82" t="s">
        <v>12</v>
      </c>
      <c r="H82">
        <v>114.71</v>
      </c>
      <c r="I82" t="s">
        <v>468</v>
      </c>
      <c r="J82" t="s">
        <v>555</v>
      </c>
      <c r="L82" s="75"/>
    </row>
    <row r="83" spans="1:12">
      <c r="A83">
        <v>20230226</v>
      </c>
      <c r="B83" t="s">
        <v>52</v>
      </c>
      <c r="C83" t="s">
        <v>144</v>
      </c>
      <c r="D83" t="s">
        <v>141</v>
      </c>
      <c r="F83" t="s">
        <v>145</v>
      </c>
      <c r="G83" t="s">
        <v>471</v>
      </c>
      <c r="H83">
        <v>19.899999999999999</v>
      </c>
      <c r="I83" t="s">
        <v>472</v>
      </c>
      <c r="J83" t="s">
        <v>556</v>
      </c>
      <c r="L83" s="75"/>
    </row>
    <row r="84" spans="1:12">
      <c r="A84">
        <v>20230225</v>
      </c>
      <c r="B84" t="s">
        <v>52</v>
      </c>
      <c r="C84" t="s">
        <v>147</v>
      </c>
      <c r="D84" t="s">
        <v>141</v>
      </c>
      <c r="E84" t="s">
        <v>148</v>
      </c>
      <c r="F84" t="s">
        <v>149</v>
      </c>
      <c r="G84" t="s">
        <v>12</v>
      </c>
      <c r="H84">
        <v>96.6</v>
      </c>
      <c r="I84" t="s">
        <v>468</v>
      </c>
      <c r="J84" t="s">
        <v>557</v>
      </c>
      <c r="L84" s="75"/>
    </row>
    <row r="85" spans="1:12">
      <c r="A85">
        <v>20230208</v>
      </c>
      <c r="B85" t="s">
        <v>52</v>
      </c>
      <c r="C85" t="s">
        <v>154</v>
      </c>
      <c r="D85" t="s">
        <v>141</v>
      </c>
      <c r="E85" t="s">
        <v>155</v>
      </c>
      <c r="F85" t="s">
        <v>142</v>
      </c>
      <c r="G85" t="s">
        <v>471</v>
      </c>
      <c r="H85">
        <v>36.78</v>
      </c>
      <c r="I85" t="s">
        <v>467</v>
      </c>
      <c r="J85" t="s">
        <v>558</v>
      </c>
      <c r="L85" s="75"/>
    </row>
    <row r="86" spans="1:12">
      <c r="A86">
        <v>20230208</v>
      </c>
      <c r="B86" t="s">
        <v>52</v>
      </c>
      <c r="C86" t="s">
        <v>154</v>
      </c>
      <c r="D86" t="s">
        <v>141</v>
      </c>
      <c r="E86" t="s">
        <v>155</v>
      </c>
      <c r="F86" t="s">
        <v>142</v>
      </c>
      <c r="G86" t="s">
        <v>471</v>
      </c>
      <c r="H86">
        <v>36.75</v>
      </c>
      <c r="I86" t="s">
        <v>467</v>
      </c>
      <c r="J86" t="s">
        <v>559</v>
      </c>
      <c r="L86" s="75"/>
    </row>
    <row r="87" spans="1:12">
      <c r="A87">
        <v>20230202</v>
      </c>
      <c r="B87" t="s">
        <v>52</v>
      </c>
      <c r="C87" t="s">
        <v>153</v>
      </c>
      <c r="D87" t="s">
        <v>141</v>
      </c>
      <c r="E87" t="s">
        <v>469</v>
      </c>
      <c r="F87" t="s">
        <v>142</v>
      </c>
      <c r="G87" t="s">
        <v>12</v>
      </c>
      <c r="H87">
        <v>90.96</v>
      </c>
      <c r="I87" t="s">
        <v>467</v>
      </c>
      <c r="J87" t="s">
        <v>560</v>
      </c>
      <c r="L87" s="75"/>
    </row>
    <row r="88" spans="1:12">
      <c r="A88">
        <v>20230201</v>
      </c>
      <c r="B88" t="s">
        <v>52</v>
      </c>
      <c r="C88" t="s">
        <v>162</v>
      </c>
      <c r="D88" t="s">
        <v>141</v>
      </c>
      <c r="E88" t="s">
        <v>163</v>
      </c>
      <c r="F88" t="s">
        <v>149</v>
      </c>
      <c r="G88" t="s">
        <v>12</v>
      </c>
      <c r="H88">
        <v>114.71</v>
      </c>
      <c r="I88" t="s">
        <v>468</v>
      </c>
      <c r="J88" t="s">
        <v>561</v>
      </c>
      <c r="L88" s="75"/>
    </row>
    <row r="89" spans="1:12">
      <c r="A89">
        <v>20230201</v>
      </c>
      <c r="B89" t="s">
        <v>52</v>
      </c>
      <c r="C89" t="s">
        <v>157</v>
      </c>
      <c r="D89" t="s">
        <v>141</v>
      </c>
      <c r="E89" t="s">
        <v>158</v>
      </c>
      <c r="F89" t="s">
        <v>142</v>
      </c>
      <c r="G89" t="s">
        <v>12</v>
      </c>
      <c r="H89">
        <v>96.6</v>
      </c>
      <c r="I89" t="s">
        <v>467</v>
      </c>
      <c r="J89" t="s">
        <v>562</v>
      </c>
      <c r="L89" s="75"/>
    </row>
    <row r="90" spans="1:12">
      <c r="A90">
        <v>20230201</v>
      </c>
      <c r="B90" t="s">
        <v>52</v>
      </c>
      <c r="C90" t="s">
        <v>159</v>
      </c>
      <c r="D90" t="s">
        <v>141</v>
      </c>
      <c r="E90" t="s">
        <v>160</v>
      </c>
      <c r="F90" t="s">
        <v>149</v>
      </c>
      <c r="G90" t="s">
        <v>12</v>
      </c>
      <c r="H90">
        <v>114.71</v>
      </c>
      <c r="I90" t="s">
        <v>468</v>
      </c>
      <c r="J90" t="s">
        <v>563</v>
      </c>
      <c r="L90" s="75"/>
    </row>
    <row r="91" spans="1:12">
      <c r="A91">
        <v>20230130</v>
      </c>
      <c r="B91" t="s">
        <v>51</v>
      </c>
      <c r="C91" t="s">
        <v>153</v>
      </c>
      <c r="D91" t="s">
        <v>141</v>
      </c>
      <c r="E91" t="s">
        <v>469</v>
      </c>
      <c r="F91" t="s">
        <v>142</v>
      </c>
      <c r="G91" t="s">
        <v>12</v>
      </c>
      <c r="H91">
        <v>90.96</v>
      </c>
      <c r="I91" t="s">
        <v>467</v>
      </c>
      <c r="J91" t="s">
        <v>564</v>
      </c>
      <c r="L91" s="75"/>
    </row>
    <row r="92" spans="1:12">
      <c r="A92">
        <v>20230126</v>
      </c>
      <c r="B92" t="s">
        <v>51</v>
      </c>
      <c r="C92" t="s">
        <v>144</v>
      </c>
      <c r="D92" t="s">
        <v>141</v>
      </c>
      <c r="F92" t="s">
        <v>145</v>
      </c>
      <c r="G92" t="s">
        <v>471</v>
      </c>
      <c r="H92">
        <v>20.78</v>
      </c>
      <c r="I92" t="s">
        <v>472</v>
      </c>
      <c r="J92" t="s">
        <v>565</v>
      </c>
      <c r="L92" s="75"/>
    </row>
    <row r="93" spans="1:12">
      <c r="A93">
        <v>20230125</v>
      </c>
      <c r="B93" t="s">
        <v>51</v>
      </c>
      <c r="C93" t="s">
        <v>147</v>
      </c>
      <c r="D93" t="s">
        <v>141</v>
      </c>
      <c r="E93" t="s">
        <v>148</v>
      </c>
      <c r="F93" t="s">
        <v>149</v>
      </c>
      <c r="G93" t="s">
        <v>12</v>
      </c>
      <c r="H93">
        <v>96.6</v>
      </c>
      <c r="I93" t="s">
        <v>468</v>
      </c>
      <c r="J93" t="s">
        <v>566</v>
      </c>
      <c r="L93" s="75"/>
    </row>
    <row r="94" spans="1:12">
      <c r="A94">
        <v>20230102</v>
      </c>
      <c r="B94" t="s">
        <v>51</v>
      </c>
      <c r="C94" t="s">
        <v>162</v>
      </c>
      <c r="D94" t="s">
        <v>141</v>
      </c>
      <c r="E94" t="s">
        <v>163</v>
      </c>
      <c r="F94" t="s">
        <v>149</v>
      </c>
      <c r="G94" t="s">
        <v>12</v>
      </c>
      <c r="H94">
        <v>114.71</v>
      </c>
      <c r="I94" t="s">
        <v>468</v>
      </c>
      <c r="J94" t="s">
        <v>567</v>
      </c>
      <c r="L94" s="75"/>
    </row>
    <row r="95" spans="1:12">
      <c r="A95">
        <v>20230101</v>
      </c>
      <c r="B95" t="s">
        <v>51</v>
      </c>
      <c r="C95" t="s">
        <v>157</v>
      </c>
      <c r="D95" t="s">
        <v>141</v>
      </c>
      <c r="E95" t="s">
        <v>158</v>
      </c>
      <c r="F95" t="s">
        <v>142</v>
      </c>
      <c r="G95" t="s">
        <v>12</v>
      </c>
      <c r="H95">
        <v>96.6</v>
      </c>
      <c r="I95" t="s">
        <v>467</v>
      </c>
      <c r="J95" t="s">
        <v>568</v>
      </c>
      <c r="L95" s="75"/>
    </row>
    <row r="96" spans="1:12">
      <c r="A96">
        <v>20230101</v>
      </c>
      <c r="B96" t="s">
        <v>51</v>
      </c>
      <c r="C96" t="s">
        <v>159</v>
      </c>
      <c r="D96" t="s">
        <v>141</v>
      </c>
      <c r="E96" t="s">
        <v>160</v>
      </c>
      <c r="F96" t="s">
        <v>149</v>
      </c>
      <c r="G96" t="s">
        <v>12</v>
      </c>
      <c r="H96">
        <v>114.71</v>
      </c>
      <c r="I96" t="s">
        <v>468</v>
      </c>
      <c r="J96" t="s">
        <v>569</v>
      </c>
      <c r="L96" s="75"/>
    </row>
    <row r="97" spans="12:12">
      <c r="L97" s="75"/>
    </row>
    <row r="98" spans="12:12">
      <c r="L98" s="75"/>
    </row>
    <row r="99" spans="12:12">
      <c r="L99" s="75"/>
    </row>
    <row r="100" spans="12:12">
      <c r="L100" s="75"/>
    </row>
    <row r="101" spans="12:12">
      <c r="L101" s="75"/>
    </row>
    <row r="102" spans="12:12">
      <c r="L102" s="75"/>
    </row>
    <row r="103" spans="12:12">
      <c r="L103" s="75"/>
    </row>
    <row r="104" spans="12:12">
      <c r="L104" s="75"/>
    </row>
    <row r="105" spans="12:12">
      <c r="L105" s="75"/>
    </row>
    <row r="106" spans="12:12">
      <c r="L106" s="75"/>
    </row>
    <row r="107" spans="12:12">
      <c r="L107" s="75"/>
    </row>
    <row r="108" spans="12:12">
      <c r="L108" s="75"/>
    </row>
    <row r="109" spans="12:12">
      <c r="L109" s="75"/>
    </row>
    <row r="110" spans="12:12">
      <c r="L110" s="75"/>
    </row>
    <row r="111" spans="12:12">
      <c r="L111" s="75"/>
    </row>
    <row r="112" spans="12:12">
      <c r="L112" s="75"/>
    </row>
    <row r="113" spans="12:12">
      <c r="L113" s="75"/>
    </row>
    <row r="114" spans="12:12">
      <c r="L114" s="75"/>
    </row>
    <row r="115" spans="12:12">
      <c r="L115" s="75"/>
    </row>
    <row r="116" spans="12:12">
      <c r="L116" s="75"/>
    </row>
    <row r="117" spans="12:12">
      <c r="L117" s="75"/>
    </row>
    <row r="118" spans="12:12">
      <c r="L118" s="75"/>
    </row>
    <row r="119" spans="12:12">
      <c r="L119" s="75"/>
    </row>
    <row r="120" spans="12:12">
      <c r="L120" s="75"/>
    </row>
    <row r="121" spans="12:12">
      <c r="L121" s="75"/>
    </row>
    <row r="122" spans="12:12">
      <c r="L122" s="75"/>
    </row>
    <row r="123" spans="12:12">
      <c r="L123" s="75"/>
    </row>
    <row r="124" spans="12:12">
      <c r="L124" s="75"/>
    </row>
    <row r="125" spans="12:12">
      <c r="L125" s="75"/>
    </row>
    <row r="126" spans="12:12">
      <c r="L126" s="75"/>
    </row>
    <row r="127" spans="12:12">
      <c r="L127" s="75"/>
    </row>
    <row r="128" spans="12:12">
      <c r="L128" s="75"/>
    </row>
    <row r="129" spans="12:12">
      <c r="L129" s="75"/>
    </row>
    <row r="130" spans="12:12">
      <c r="L130" s="75"/>
    </row>
    <row r="131" spans="12:12">
      <c r="L131" s="75"/>
    </row>
    <row r="132" spans="12:12">
      <c r="L132" s="75"/>
    </row>
    <row r="133" spans="12:12">
      <c r="L133" s="75"/>
    </row>
    <row r="134" spans="12:12">
      <c r="L134" s="75"/>
    </row>
    <row r="135" spans="12:12">
      <c r="L135" s="75"/>
    </row>
    <row r="136" spans="12:12">
      <c r="L136" s="75"/>
    </row>
    <row r="137" spans="12:12">
      <c r="L137" s="75"/>
    </row>
    <row r="138" spans="12:12">
      <c r="L138" s="75"/>
    </row>
    <row r="139" spans="12:12">
      <c r="L139" s="75"/>
    </row>
    <row r="140" spans="12:12">
      <c r="L140" s="75"/>
    </row>
    <row r="141" spans="12:12">
      <c r="L141" s="75"/>
    </row>
    <row r="142" spans="12:12">
      <c r="L142" s="75"/>
    </row>
    <row r="143" spans="12:12">
      <c r="L143" s="75"/>
    </row>
    <row r="144" spans="12:12">
      <c r="L144" s="75"/>
    </row>
    <row r="145" spans="12:12">
      <c r="L145" s="75"/>
    </row>
    <row r="146" spans="12:12">
      <c r="L146" s="75"/>
    </row>
    <row r="147" spans="12:12">
      <c r="L147" s="75"/>
    </row>
    <row r="148" spans="12:12">
      <c r="L148" s="75"/>
    </row>
    <row r="149" spans="12:12">
      <c r="L149" s="75"/>
    </row>
    <row r="150" spans="12:12">
      <c r="L150" s="75"/>
    </row>
    <row r="151" spans="12:12">
      <c r="L151" s="75"/>
    </row>
    <row r="152" spans="12:12">
      <c r="L152" s="75"/>
    </row>
    <row r="153" spans="12:12">
      <c r="L153" s="75"/>
    </row>
    <row r="154" spans="12:12">
      <c r="L154" s="75"/>
    </row>
    <row r="155" spans="12:12">
      <c r="L155" s="75"/>
    </row>
    <row r="156" spans="12:12">
      <c r="L156" s="75"/>
    </row>
    <row r="157" spans="12:12">
      <c r="L157" s="75"/>
    </row>
    <row r="158" spans="12:12">
      <c r="L158" s="75"/>
    </row>
    <row r="159" spans="12:12">
      <c r="L159" s="75"/>
    </row>
    <row r="160" spans="12:12">
      <c r="L160" s="75"/>
    </row>
    <row r="161" spans="12:12">
      <c r="L161" s="75"/>
    </row>
    <row r="162" spans="12:12">
      <c r="L162" s="75"/>
    </row>
    <row r="163" spans="12:12">
      <c r="L163" s="75"/>
    </row>
    <row r="164" spans="12:12">
      <c r="L164" s="75"/>
    </row>
    <row r="165" spans="12:12">
      <c r="L165" s="75"/>
    </row>
    <row r="166" spans="12:12">
      <c r="L166" s="75"/>
    </row>
    <row r="167" spans="12:12">
      <c r="L167" s="75"/>
    </row>
    <row r="168" spans="12:12">
      <c r="L168" s="75"/>
    </row>
    <row r="169" spans="12:12">
      <c r="L169" s="75"/>
    </row>
    <row r="170" spans="12:12">
      <c r="L170" s="75"/>
    </row>
    <row r="171" spans="12:12">
      <c r="L171" s="75"/>
    </row>
    <row r="172" spans="12:12">
      <c r="L172" s="75"/>
    </row>
    <row r="173" spans="12:12">
      <c r="L173" s="75"/>
    </row>
    <row r="174" spans="12:12">
      <c r="L174" s="75"/>
    </row>
    <row r="175" spans="12:12">
      <c r="L175" s="75"/>
    </row>
    <row r="176" spans="12:12">
      <c r="L176" s="75"/>
    </row>
    <row r="177" spans="12:12">
      <c r="L177" s="75"/>
    </row>
    <row r="178" spans="12:12">
      <c r="L178" s="75"/>
    </row>
    <row r="179" spans="12:12">
      <c r="L179" s="75"/>
    </row>
    <row r="180" spans="12:12">
      <c r="L180" s="75"/>
    </row>
    <row r="181" spans="12:12">
      <c r="L181" s="75"/>
    </row>
    <row r="182" spans="12:12">
      <c r="L182" s="75"/>
    </row>
    <row r="183" spans="12:12">
      <c r="L183" s="75"/>
    </row>
    <row r="184" spans="12:12">
      <c r="L184" s="75"/>
    </row>
    <row r="185" spans="12:12">
      <c r="L185" s="75"/>
    </row>
    <row r="186" spans="12:12">
      <c r="L186" s="75"/>
    </row>
    <row r="187" spans="12:12">
      <c r="L187" s="75"/>
    </row>
    <row r="188" spans="12:12">
      <c r="L188" s="75"/>
    </row>
    <row r="189" spans="12:12">
      <c r="L189" s="75"/>
    </row>
    <row r="190" spans="12:12">
      <c r="L190" s="75"/>
    </row>
    <row r="191" spans="12:12">
      <c r="L191" s="75"/>
    </row>
    <row r="192" spans="12:12">
      <c r="L192" s="75"/>
    </row>
    <row r="193" spans="12:12">
      <c r="L193" s="75"/>
    </row>
    <row r="194" spans="12:12">
      <c r="L194" s="75"/>
    </row>
    <row r="195" spans="12:12">
      <c r="L195" s="75"/>
    </row>
    <row r="196" spans="12:12">
      <c r="L196" s="75"/>
    </row>
    <row r="197" spans="12:12">
      <c r="L197" s="75"/>
    </row>
    <row r="198" spans="12:12">
      <c r="L198" s="75"/>
    </row>
    <row r="199" spans="12:12">
      <c r="L199" s="75"/>
    </row>
  </sheetData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00"/>
  <sheetViews>
    <sheetView workbookViewId="0"/>
  </sheetViews>
  <sheetFormatPr defaultColWidth="14.44140625" defaultRowHeight="15" customHeight="1"/>
  <cols>
    <col min="1" max="1" width="20.88671875" customWidth="1"/>
    <col min="2" max="2" width="15" customWidth="1"/>
    <col min="3" max="3" width="9.109375" customWidth="1"/>
    <col min="4" max="4" width="41" customWidth="1"/>
    <col min="5" max="5" width="20" customWidth="1"/>
    <col min="6" max="6" width="20.5546875" customWidth="1"/>
    <col min="7" max="7" width="7.88671875" customWidth="1"/>
    <col min="8" max="8" width="8" customWidth="1"/>
    <col min="9" max="9" width="14.88671875" customWidth="1"/>
    <col min="10" max="10" width="17.5546875" customWidth="1"/>
    <col min="11" max="11" width="178.109375" customWidth="1"/>
    <col min="12" max="21" width="7.5546875" customWidth="1"/>
  </cols>
  <sheetData>
    <row r="1" spans="1:21" ht="14.25" customHeight="1">
      <c r="A1" s="82" t="s">
        <v>165</v>
      </c>
      <c r="B1" s="82" t="s">
        <v>164</v>
      </c>
      <c r="C1" s="82" t="s">
        <v>133</v>
      </c>
      <c r="D1" s="82" t="s">
        <v>134</v>
      </c>
      <c r="E1" s="82" t="s">
        <v>135</v>
      </c>
      <c r="F1" s="82" t="s">
        <v>136</v>
      </c>
      <c r="G1" s="82" t="s">
        <v>137</v>
      </c>
      <c r="H1" s="82" t="s">
        <v>138</v>
      </c>
      <c r="I1" s="82" t="s">
        <v>139</v>
      </c>
      <c r="J1" s="82" t="s">
        <v>166</v>
      </c>
      <c r="K1" s="82" t="s">
        <v>140</v>
      </c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1" ht="14.25" customHeight="1">
      <c r="A2" t="s">
        <v>120</v>
      </c>
      <c r="B2" s="101">
        <f t="shared" ref="B2:B106" si="0">IF(H2="Bij",+I2,-I2)</f>
        <v>1585</v>
      </c>
      <c r="C2">
        <v>20161228</v>
      </c>
      <c r="D2" t="s">
        <v>167</v>
      </c>
      <c r="E2" t="s">
        <v>141</v>
      </c>
      <c r="F2" t="s">
        <v>168</v>
      </c>
      <c r="G2" t="s">
        <v>149</v>
      </c>
      <c r="H2" t="s">
        <v>143</v>
      </c>
      <c r="I2">
        <v>1585</v>
      </c>
      <c r="J2" t="s">
        <v>150</v>
      </c>
      <c r="K2" t="s">
        <v>169</v>
      </c>
    </row>
    <row r="3" spans="1:21" ht="14.25" customHeight="1">
      <c r="A3" t="s">
        <v>120</v>
      </c>
      <c r="B3" s="101">
        <f t="shared" si="0"/>
        <v>95</v>
      </c>
      <c r="C3">
        <v>20161227</v>
      </c>
      <c r="D3" t="s">
        <v>170</v>
      </c>
      <c r="E3" t="s">
        <v>141</v>
      </c>
      <c r="F3" t="s">
        <v>171</v>
      </c>
      <c r="G3" t="s">
        <v>149</v>
      </c>
      <c r="H3" t="s">
        <v>143</v>
      </c>
      <c r="I3">
        <v>95</v>
      </c>
      <c r="J3" t="s">
        <v>150</v>
      </c>
      <c r="K3" t="s">
        <v>172</v>
      </c>
    </row>
    <row r="4" spans="1:21" ht="14.25" customHeight="1">
      <c r="A4" t="s">
        <v>120</v>
      </c>
      <c r="B4" s="101">
        <f t="shared" si="0"/>
        <v>2007</v>
      </c>
      <c r="C4">
        <v>20161227</v>
      </c>
      <c r="D4" t="s">
        <v>173</v>
      </c>
      <c r="E4" t="s">
        <v>141</v>
      </c>
      <c r="F4" t="s">
        <v>174</v>
      </c>
      <c r="G4" t="s">
        <v>149</v>
      </c>
      <c r="H4" t="s">
        <v>143</v>
      </c>
      <c r="I4">
        <v>2007</v>
      </c>
      <c r="J4" t="s">
        <v>150</v>
      </c>
      <c r="K4" t="s">
        <v>175</v>
      </c>
    </row>
    <row r="5" spans="1:21" ht="14.25" customHeight="1">
      <c r="A5" t="s">
        <v>120</v>
      </c>
      <c r="B5" s="101">
        <f t="shared" si="0"/>
        <v>1690</v>
      </c>
      <c r="C5">
        <v>20161223</v>
      </c>
      <c r="D5" t="s">
        <v>176</v>
      </c>
      <c r="E5" t="s">
        <v>141</v>
      </c>
      <c r="F5" t="s">
        <v>177</v>
      </c>
      <c r="G5" t="s">
        <v>149</v>
      </c>
      <c r="H5" t="s">
        <v>143</v>
      </c>
      <c r="I5">
        <v>1690</v>
      </c>
      <c r="J5" t="s">
        <v>150</v>
      </c>
      <c r="K5" t="s">
        <v>178</v>
      </c>
    </row>
    <row r="6" spans="1:21" ht="14.25" customHeight="1">
      <c r="A6" t="s">
        <v>42</v>
      </c>
      <c r="B6" s="101">
        <f t="shared" si="0"/>
        <v>-5969.14</v>
      </c>
      <c r="C6">
        <v>20161221</v>
      </c>
      <c r="D6" t="s">
        <v>179</v>
      </c>
      <c r="E6" t="s">
        <v>141</v>
      </c>
      <c r="F6" t="s">
        <v>180</v>
      </c>
      <c r="G6" t="s">
        <v>142</v>
      </c>
      <c r="H6" t="s">
        <v>146</v>
      </c>
      <c r="I6">
        <v>5969.14</v>
      </c>
      <c r="J6" t="s">
        <v>181</v>
      </c>
      <c r="K6" t="s">
        <v>182</v>
      </c>
    </row>
    <row r="7" spans="1:21" ht="14.25" customHeight="1">
      <c r="A7" t="s">
        <v>120</v>
      </c>
      <c r="B7" s="101">
        <f t="shared" si="0"/>
        <v>1585</v>
      </c>
      <c r="C7">
        <v>20161220</v>
      </c>
      <c r="D7" t="s">
        <v>115</v>
      </c>
      <c r="E7" t="s">
        <v>141</v>
      </c>
      <c r="F7" t="s">
        <v>183</v>
      </c>
      <c r="G7" t="s">
        <v>149</v>
      </c>
      <c r="H7" t="s">
        <v>143</v>
      </c>
      <c r="I7">
        <v>1585</v>
      </c>
      <c r="J7" t="s">
        <v>150</v>
      </c>
      <c r="K7" t="s">
        <v>184</v>
      </c>
    </row>
    <row r="8" spans="1:21" ht="14.25" customHeight="1">
      <c r="A8" t="s">
        <v>120</v>
      </c>
      <c r="B8" s="101">
        <f t="shared" si="0"/>
        <v>1690</v>
      </c>
      <c r="C8">
        <v>20161219</v>
      </c>
      <c r="D8" t="s">
        <v>157</v>
      </c>
      <c r="E8" t="s">
        <v>141</v>
      </c>
      <c r="F8" t="s">
        <v>158</v>
      </c>
      <c r="G8" t="s">
        <v>142</v>
      </c>
      <c r="H8" t="s">
        <v>143</v>
      </c>
      <c r="I8">
        <v>1690</v>
      </c>
      <c r="J8" t="s">
        <v>181</v>
      </c>
      <c r="K8" t="s">
        <v>185</v>
      </c>
    </row>
    <row r="9" spans="1:21" ht="14.25" customHeight="1">
      <c r="A9" t="s">
        <v>120</v>
      </c>
      <c r="B9" s="101">
        <f t="shared" si="0"/>
        <v>80</v>
      </c>
      <c r="C9">
        <v>20161209</v>
      </c>
      <c r="D9" t="s">
        <v>186</v>
      </c>
      <c r="E9" t="s">
        <v>141</v>
      </c>
      <c r="F9" t="s">
        <v>187</v>
      </c>
      <c r="G9" t="s">
        <v>142</v>
      </c>
      <c r="H9" t="s">
        <v>143</v>
      </c>
      <c r="I9">
        <v>80</v>
      </c>
      <c r="J9" t="s">
        <v>181</v>
      </c>
      <c r="K9" t="s">
        <v>188</v>
      </c>
    </row>
    <row r="10" spans="1:21" ht="14.25" customHeight="1">
      <c r="A10" t="s">
        <v>42</v>
      </c>
      <c r="B10" s="101">
        <f t="shared" si="0"/>
        <v>-196.93</v>
      </c>
      <c r="C10">
        <v>20161209</v>
      </c>
      <c r="D10" t="s">
        <v>189</v>
      </c>
      <c r="E10" t="s">
        <v>141</v>
      </c>
      <c r="F10" t="s">
        <v>190</v>
      </c>
      <c r="G10" t="s">
        <v>142</v>
      </c>
      <c r="H10" t="s">
        <v>146</v>
      </c>
      <c r="I10">
        <v>196.93</v>
      </c>
      <c r="J10" t="s">
        <v>181</v>
      </c>
      <c r="K10" t="s">
        <v>191</v>
      </c>
    </row>
    <row r="11" spans="1:21" ht="14.25" customHeight="1">
      <c r="A11" t="s">
        <v>42</v>
      </c>
      <c r="B11" s="101">
        <f t="shared" si="0"/>
        <v>-5969.14</v>
      </c>
      <c r="C11">
        <v>20161205</v>
      </c>
      <c r="D11" t="s">
        <v>179</v>
      </c>
      <c r="E11" t="s">
        <v>141</v>
      </c>
      <c r="F11" t="s">
        <v>180</v>
      </c>
      <c r="G11" t="s">
        <v>142</v>
      </c>
      <c r="H11" t="s">
        <v>146</v>
      </c>
      <c r="I11">
        <v>5969.14</v>
      </c>
      <c r="J11" t="s">
        <v>181</v>
      </c>
      <c r="K11" t="s">
        <v>192</v>
      </c>
    </row>
    <row r="12" spans="1:21" ht="14.25" customHeight="1">
      <c r="A12" t="s">
        <v>120</v>
      </c>
      <c r="B12" s="101">
        <f t="shared" si="0"/>
        <v>75</v>
      </c>
      <c r="C12">
        <v>20161201</v>
      </c>
      <c r="D12" t="s">
        <v>115</v>
      </c>
      <c r="E12" t="s">
        <v>141</v>
      </c>
      <c r="F12" t="s">
        <v>183</v>
      </c>
      <c r="G12" t="s">
        <v>149</v>
      </c>
      <c r="H12" t="s">
        <v>143</v>
      </c>
      <c r="I12">
        <v>75</v>
      </c>
      <c r="J12" t="s">
        <v>150</v>
      </c>
      <c r="K12" t="s">
        <v>193</v>
      </c>
    </row>
    <row r="13" spans="1:21" ht="14.25" customHeight="1">
      <c r="A13" t="s">
        <v>120</v>
      </c>
      <c r="B13" s="101">
        <f t="shared" si="0"/>
        <v>75</v>
      </c>
      <c r="C13">
        <v>20161201</v>
      </c>
      <c r="D13" t="s">
        <v>194</v>
      </c>
      <c r="E13" t="s">
        <v>141</v>
      </c>
      <c r="F13" t="s">
        <v>195</v>
      </c>
      <c r="G13" t="s">
        <v>149</v>
      </c>
      <c r="H13" t="s">
        <v>143</v>
      </c>
      <c r="I13">
        <v>75</v>
      </c>
      <c r="J13" t="s">
        <v>150</v>
      </c>
      <c r="K13" t="s">
        <v>196</v>
      </c>
    </row>
    <row r="14" spans="1:21" ht="14.25" customHeight="1">
      <c r="A14" t="s">
        <v>120</v>
      </c>
      <c r="B14" s="101">
        <f t="shared" si="0"/>
        <v>95</v>
      </c>
      <c r="C14">
        <v>20161201</v>
      </c>
      <c r="D14" t="s">
        <v>161</v>
      </c>
      <c r="E14" t="s">
        <v>141</v>
      </c>
      <c r="F14" t="s">
        <v>160</v>
      </c>
      <c r="G14" t="s">
        <v>149</v>
      </c>
      <c r="H14" t="s">
        <v>143</v>
      </c>
      <c r="I14">
        <v>95</v>
      </c>
      <c r="J14" t="s">
        <v>150</v>
      </c>
      <c r="K14" t="s">
        <v>197</v>
      </c>
    </row>
    <row r="15" spans="1:21" ht="14.25" customHeight="1">
      <c r="A15" t="s">
        <v>120</v>
      </c>
      <c r="B15" s="101">
        <f t="shared" si="0"/>
        <v>80</v>
      </c>
      <c r="C15">
        <v>20161201</v>
      </c>
      <c r="D15" t="s">
        <v>198</v>
      </c>
      <c r="E15" t="s">
        <v>141</v>
      </c>
      <c r="F15" t="s">
        <v>158</v>
      </c>
      <c r="G15" t="s">
        <v>142</v>
      </c>
      <c r="H15" t="s">
        <v>143</v>
      </c>
      <c r="I15">
        <v>80</v>
      </c>
      <c r="J15" t="s">
        <v>181</v>
      </c>
      <c r="K15" t="s">
        <v>199</v>
      </c>
    </row>
    <row r="16" spans="1:21" ht="14.25" customHeight="1">
      <c r="A16" t="s">
        <v>114</v>
      </c>
      <c r="B16" s="101">
        <f t="shared" si="0"/>
        <v>-63.51</v>
      </c>
      <c r="C16">
        <v>20161130</v>
      </c>
      <c r="D16" t="s">
        <v>200</v>
      </c>
      <c r="E16" t="s">
        <v>141</v>
      </c>
      <c r="F16" t="s">
        <v>201</v>
      </c>
      <c r="G16" t="s">
        <v>142</v>
      </c>
      <c r="H16" t="s">
        <v>146</v>
      </c>
      <c r="I16">
        <v>63.51</v>
      </c>
      <c r="J16" t="s">
        <v>181</v>
      </c>
      <c r="K16" t="s">
        <v>202</v>
      </c>
    </row>
    <row r="17" spans="1:11" ht="14.25" customHeight="1">
      <c r="A17" t="s">
        <v>120</v>
      </c>
      <c r="B17" s="101">
        <f t="shared" si="0"/>
        <v>95</v>
      </c>
      <c r="C17">
        <v>20161125</v>
      </c>
      <c r="D17" t="s">
        <v>170</v>
      </c>
      <c r="E17" t="s">
        <v>141</v>
      </c>
      <c r="F17" t="s">
        <v>171</v>
      </c>
      <c r="G17" t="s">
        <v>149</v>
      </c>
      <c r="H17" t="s">
        <v>143</v>
      </c>
      <c r="I17">
        <v>95</v>
      </c>
      <c r="J17" t="s">
        <v>150</v>
      </c>
      <c r="K17" t="s">
        <v>172</v>
      </c>
    </row>
    <row r="18" spans="1:11" ht="14.25" customHeight="1">
      <c r="A18" t="s">
        <v>42</v>
      </c>
      <c r="B18" s="101">
        <f t="shared" si="0"/>
        <v>-5969.14</v>
      </c>
      <c r="C18">
        <v>20161114</v>
      </c>
      <c r="D18" t="s">
        <v>179</v>
      </c>
      <c r="E18" t="s">
        <v>141</v>
      </c>
      <c r="F18" t="s">
        <v>180</v>
      </c>
      <c r="G18" t="s">
        <v>142</v>
      </c>
      <c r="H18" t="s">
        <v>146</v>
      </c>
      <c r="I18">
        <v>5969.14</v>
      </c>
      <c r="J18" t="s">
        <v>181</v>
      </c>
      <c r="K18" t="s">
        <v>203</v>
      </c>
    </row>
    <row r="19" spans="1:11" ht="14.25" customHeight="1">
      <c r="A19" t="s">
        <v>114</v>
      </c>
      <c r="B19" s="101">
        <f t="shared" si="0"/>
        <v>-64.13</v>
      </c>
      <c r="C19">
        <v>20161110</v>
      </c>
      <c r="D19" t="s">
        <v>154</v>
      </c>
      <c r="E19" t="s">
        <v>141</v>
      </c>
      <c r="F19" t="s">
        <v>155</v>
      </c>
      <c r="G19" t="s">
        <v>142</v>
      </c>
      <c r="H19" t="s">
        <v>146</v>
      </c>
      <c r="I19">
        <v>64.13</v>
      </c>
      <c r="J19" t="s">
        <v>181</v>
      </c>
      <c r="K19" t="s">
        <v>204</v>
      </c>
    </row>
    <row r="20" spans="1:11" ht="14.25" customHeight="1">
      <c r="A20" t="s">
        <v>120</v>
      </c>
      <c r="B20" s="101">
        <f t="shared" si="0"/>
        <v>80</v>
      </c>
      <c r="C20">
        <v>20161109</v>
      </c>
      <c r="D20" t="s">
        <v>186</v>
      </c>
      <c r="E20" t="s">
        <v>141</v>
      </c>
      <c r="F20" t="s">
        <v>187</v>
      </c>
      <c r="G20" t="s">
        <v>142</v>
      </c>
      <c r="H20" t="s">
        <v>143</v>
      </c>
      <c r="I20">
        <v>80</v>
      </c>
      <c r="J20" t="s">
        <v>181</v>
      </c>
      <c r="K20" t="s">
        <v>188</v>
      </c>
    </row>
    <row r="21" spans="1:11" ht="14.25" customHeight="1">
      <c r="A21" t="s">
        <v>119</v>
      </c>
      <c r="B21" s="101">
        <f t="shared" si="0"/>
        <v>12000</v>
      </c>
      <c r="C21">
        <v>20161107</v>
      </c>
      <c r="D21" t="s">
        <v>205</v>
      </c>
      <c r="E21" t="s">
        <v>141</v>
      </c>
      <c r="G21" t="s">
        <v>142</v>
      </c>
      <c r="H21" t="s">
        <v>143</v>
      </c>
      <c r="I21">
        <v>12000</v>
      </c>
      <c r="J21" t="s">
        <v>181</v>
      </c>
    </row>
    <row r="22" spans="1:11" ht="14.25" customHeight="1">
      <c r="A22" t="s">
        <v>114</v>
      </c>
      <c r="B22" s="101">
        <f t="shared" si="0"/>
        <v>-63.51</v>
      </c>
      <c r="C22">
        <v>20161107</v>
      </c>
      <c r="D22" t="s">
        <v>200</v>
      </c>
      <c r="E22" t="s">
        <v>141</v>
      </c>
      <c r="F22" t="s">
        <v>201</v>
      </c>
      <c r="G22" t="s">
        <v>142</v>
      </c>
      <c r="H22" t="s">
        <v>146</v>
      </c>
      <c r="I22">
        <v>63.51</v>
      </c>
      <c r="J22" t="s">
        <v>181</v>
      </c>
      <c r="K22" t="s">
        <v>206</v>
      </c>
    </row>
    <row r="23" spans="1:11" ht="14.25" customHeight="1">
      <c r="A23" t="s">
        <v>120</v>
      </c>
      <c r="B23" s="101">
        <f t="shared" si="0"/>
        <v>75</v>
      </c>
      <c r="C23">
        <v>20161101</v>
      </c>
      <c r="D23" t="s">
        <v>115</v>
      </c>
      <c r="E23" t="s">
        <v>141</v>
      </c>
      <c r="F23" t="s">
        <v>183</v>
      </c>
      <c r="G23" t="s">
        <v>149</v>
      </c>
      <c r="H23" t="s">
        <v>143</v>
      </c>
      <c r="I23">
        <v>75</v>
      </c>
      <c r="J23" t="s">
        <v>150</v>
      </c>
      <c r="K23" t="s">
        <v>193</v>
      </c>
    </row>
    <row r="24" spans="1:11" ht="14.25" customHeight="1">
      <c r="A24" t="s">
        <v>120</v>
      </c>
      <c r="B24" s="101">
        <f t="shared" si="0"/>
        <v>95</v>
      </c>
      <c r="C24">
        <v>20161101</v>
      </c>
      <c r="D24" t="s">
        <v>161</v>
      </c>
      <c r="E24" t="s">
        <v>141</v>
      </c>
      <c r="F24" t="s">
        <v>160</v>
      </c>
      <c r="G24" t="s">
        <v>149</v>
      </c>
      <c r="H24" t="s">
        <v>143</v>
      </c>
      <c r="I24">
        <v>95</v>
      </c>
      <c r="J24" t="s">
        <v>150</v>
      </c>
      <c r="K24" t="s">
        <v>197</v>
      </c>
    </row>
    <row r="25" spans="1:11" ht="14.25" customHeight="1">
      <c r="A25" t="s">
        <v>120</v>
      </c>
      <c r="B25" s="101">
        <f t="shared" si="0"/>
        <v>75</v>
      </c>
      <c r="C25">
        <v>20161101</v>
      </c>
      <c r="D25" t="s">
        <v>194</v>
      </c>
      <c r="E25" t="s">
        <v>141</v>
      </c>
      <c r="F25" t="s">
        <v>195</v>
      </c>
      <c r="G25" t="s">
        <v>149</v>
      </c>
      <c r="H25" t="s">
        <v>143</v>
      </c>
      <c r="I25">
        <v>75</v>
      </c>
      <c r="J25" t="s">
        <v>150</v>
      </c>
      <c r="K25" t="s">
        <v>196</v>
      </c>
    </row>
    <row r="26" spans="1:11" ht="14.25" customHeight="1">
      <c r="A26" t="s">
        <v>120</v>
      </c>
      <c r="B26" s="101">
        <f t="shared" si="0"/>
        <v>80</v>
      </c>
      <c r="C26">
        <v>20161101</v>
      </c>
      <c r="D26" t="s">
        <v>198</v>
      </c>
      <c r="E26" t="s">
        <v>141</v>
      </c>
      <c r="F26" t="s">
        <v>158</v>
      </c>
      <c r="G26" t="s">
        <v>142</v>
      </c>
      <c r="H26" t="s">
        <v>143</v>
      </c>
      <c r="I26">
        <v>80</v>
      </c>
      <c r="J26" t="s">
        <v>181</v>
      </c>
      <c r="K26" t="s">
        <v>199</v>
      </c>
    </row>
    <row r="27" spans="1:11" ht="14.25" customHeight="1">
      <c r="A27" t="s">
        <v>114</v>
      </c>
      <c r="B27" s="101">
        <f t="shared" si="0"/>
        <v>-63.51</v>
      </c>
      <c r="C27">
        <v>20161031</v>
      </c>
      <c r="D27" t="s">
        <v>200</v>
      </c>
      <c r="E27" t="s">
        <v>141</v>
      </c>
      <c r="F27" t="s">
        <v>201</v>
      </c>
      <c r="G27" t="s">
        <v>142</v>
      </c>
      <c r="H27" t="s">
        <v>146</v>
      </c>
      <c r="I27">
        <v>63.51</v>
      </c>
      <c r="J27" t="s">
        <v>181</v>
      </c>
      <c r="K27" t="s">
        <v>207</v>
      </c>
    </row>
    <row r="28" spans="1:11" ht="14.25" customHeight="1">
      <c r="A28" t="s">
        <v>114</v>
      </c>
      <c r="B28" s="101">
        <f t="shared" si="0"/>
        <v>-63.51</v>
      </c>
      <c r="C28">
        <v>20161031</v>
      </c>
      <c r="D28" t="s">
        <v>200</v>
      </c>
      <c r="E28" t="s">
        <v>141</v>
      </c>
      <c r="F28" t="s">
        <v>201</v>
      </c>
      <c r="G28" t="s">
        <v>142</v>
      </c>
      <c r="H28" t="s">
        <v>146</v>
      </c>
      <c r="I28">
        <v>63.51</v>
      </c>
      <c r="J28" t="s">
        <v>181</v>
      </c>
      <c r="K28" t="s">
        <v>208</v>
      </c>
    </row>
    <row r="29" spans="1:11" ht="14.25" customHeight="1">
      <c r="A29" t="s">
        <v>42</v>
      </c>
      <c r="B29" s="101">
        <f t="shared" si="0"/>
        <v>-91.76</v>
      </c>
      <c r="C29">
        <v>20161031</v>
      </c>
      <c r="D29" t="s">
        <v>209</v>
      </c>
      <c r="E29" t="s">
        <v>141</v>
      </c>
      <c r="F29" t="s">
        <v>187</v>
      </c>
      <c r="G29" t="s">
        <v>142</v>
      </c>
      <c r="H29" t="s">
        <v>146</v>
      </c>
      <c r="I29">
        <v>91.76</v>
      </c>
      <c r="J29" t="s">
        <v>181</v>
      </c>
      <c r="K29" t="s">
        <v>210</v>
      </c>
    </row>
    <row r="30" spans="1:11" ht="14.25" customHeight="1">
      <c r="A30" t="s">
        <v>120</v>
      </c>
      <c r="B30" s="101">
        <f t="shared" si="0"/>
        <v>-1000</v>
      </c>
      <c r="C30">
        <v>20161027</v>
      </c>
      <c r="D30" t="s">
        <v>194</v>
      </c>
      <c r="E30" t="s">
        <v>141</v>
      </c>
      <c r="F30" t="s">
        <v>195</v>
      </c>
      <c r="G30" t="s">
        <v>142</v>
      </c>
      <c r="H30" t="s">
        <v>146</v>
      </c>
      <c r="I30">
        <v>1000</v>
      </c>
      <c r="J30" t="s">
        <v>181</v>
      </c>
      <c r="K30" t="s">
        <v>211</v>
      </c>
    </row>
    <row r="31" spans="1:11" ht="14.25" customHeight="1">
      <c r="A31" t="s">
        <v>40</v>
      </c>
      <c r="B31" s="101">
        <f t="shared" si="0"/>
        <v>-27.53</v>
      </c>
      <c r="C31">
        <v>20161026</v>
      </c>
      <c r="D31" t="s">
        <v>212</v>
      </c>
      <c r="E31" t="s">
        <v>141</v>
      </c>
      <c r="G31" t="s">
        <v>145</v>
      </c>
      <c r="H31" t="s">
        <v>146</v>
      </c>
      <c r="I31">
        <v>27.53</v>
      </c>
      <c r="J31" t="s">
        <v>41</v>
      </c>
      <c r="K31" t="s">
        <v>213</v>
      </c>
    </row>
    <row r="32" spans="1:11" ht="14.25" customHeight="1">
      <c r="A32" t="s">
        <v>120</v>
      </c>
      <c r="B32" s="101">
        <f t="shared" si="0"/>
        <v>95</v>
      </c>
      <c r="C32">
        <v>20161025</v>
      </c>
      <c r="D32" t="s">
        <v>170</v>
      </c>
      <c r="E32" t="s">
        <v>141</v>
      </c>
      <c r="F32" t="s">
        <v>171</v>
      </c>
      <c r="G32" t="s">
        <v>149</v>
      </c>
      <c r="H32" t="s">
        <v>143</v>
      </c>
      <c r="I32">
        <v>95</v>
      </c>
      <c r="J32" t="s">
        <v>150</v>
      </c>
      <c r="K32" t="s">
        <v>172</v>
      </c>
    </row>
    <row r="33" spans="1:11" ht="14.25" customHeight="1">
      <c r="A33" t="s">
        <v>114</v>
      </c>
      <c r="B33" s="101">
        <f t="shared" si="0"/>
        <v>-63.51</v>
      </c>
      <c r="C33">
        <v>20161024</v>
      </c>
      <c r="D33" t="s">
        <v>200</v>
      </c>
      <c r="E33" t="s">
        <v>141</v>
      </c>
      <c r="F33" t="s">
        <v>201</v>
      </c>
      <c r="G33" t="s">
        <v>142</v>
      </c>
      <c r="H33" t="s">
        <v>146</v>
      </c>
      <c r="I33">
        <v>63.51</v>
      </c>
      <c r="J33" t="s">
        <v>181</v>
      </c>
      <c r="K33" t="s">
        <v>214</v>
      </c>
    </row>
    <row r="34" spans="1:11" ht="14.25" customHeight="1">
      <c r="A34" t="s">
        <v>120</v>
      </c>
      <c r="B34" s="101">
        <f t="shared" si="0"/>
        <v>80</v>
      </c>
      <c r="C34">
        <v>20161010</v>
      </c>
      <c r="D34" t="s">
        <v>186</v>
      </c>
      <c r="E34" t="s">
        <v>141</v>
      </c>
      <c r="F34" t="s">
        <v>187</v>
      </c>
      <c r="G34" t="s">
        <v>142</v>
      </c>
      <c r="H34" t="s">
        <v>143</v>
      </c>
      <c r="I34">
        <v>80</v>
      </c>
      <c r="J34" t="s">
        <v>181</v>
      </c>
      <c r="K34" t="s">
        <v>188</v>
      </c>
    </row>
    <row r="35" spans="1:11" ht="14.25" customHeight="1">
      <c r="A35" t="s">
        <v>120</v>
      </c>
      <c r="B35" s="101">
        <f t="shared" si="0"/>
        <v>1000</v>
      </c>
      <c r="C35">
        <v>20161003</v>
      </c>
      <c r="D35" t="s">
        <v>194</v>
      </c>
      <c r="E35" t="s">
        <v>141</v>
      </c>
      <c r="F35" t="s">
        <v>195</v>
      </c>
      <c r="G35" t="s">
        <v>149</v>
      </c>
      <c r="H35" t="s">
        <v>143</v>
      </c>
      <c r="I35">
        <v>1000</v>
      </c>
      <c r="J35" t="s">
        <v>150</v>
      </c>
      <c r="K35" t="s">
        <v>215</v>
      </c>
    </row>
    <row r="36" spans="1:11" ht="14.25" customHeight="1">
      <c r="A36" t="s">
        <v>120</v>
      </c>
      <c r="B36" s="101">
        <f t="shared" si="0"/>
        <v>75</v>
      </c>
      <c r="C36">
        <v>20161003</v>
      </c>
      <c r="D36" t="s">
        <v>115</v>
      </c>
      <c r="E36" t="s">
        <v>141</v>
      </c>
      <c r="F36" t="s">
        <v>183</v>
      </c>
      <c r="G36" t="s">
        <v>149</v>
      </c>
      <c r="H36" t="s">
        <v>143</v>
      </c>
      <c r="I36">
        <v>75</v>
      </c>
      <c r="J36" t="s">
        <v>150</v>
      </c>
      <c r="K36" t="s">
        <v>193</v>
      </c>
    </row>
    <row r="37" spans="1:11" ht="14.25" customHeight="1">
      <c r="A37" t="s">
        <v>120</v>
      </c>
      <c r="B37" s="101">
        <f t="shared" si="0"/>
        <v>75</v>
      </c>
      <c r="C37">
        <v>20161003</v>
      </c>
      <c r="D37" t="s">
        <v>194</v>
      </c>
      <c r="E37" t="s">
        <v>141</v>
      </c>
      <c r="F37" t="s">
        <v>195</v>
      </c>
      <c r="G37" t="s">
        <v>149</v>
      </c>
      <c r="H37" t="s">
        <v>143</v>
      </c>
      <c r="I37">
        <v>75</v>
      </c>
      <c r="J37" t="s">
        <v>150</v>
      </c>
      <c r="K37" t="s">
        <v>196</v>
      </c>
    </row>
    <row r="38" spans="1:11" ht="14.25" customHeight="1">
      <c r="A38" t="s">
        <v>120</v>
      </c>
      <c r="B38" s="101">
        <f t="shared" si="0"/>
        <v>95</v>
      </c>
      <c r="C38">
        <v>20161003</v>
      </c>
      <c r="D38" t="s">
        <v>161</v>
      </c>
      <c r="E38" t="s">
        <v>141</v>
      </c>
      <c r="F38" t="s">
        <v>160</v>
      </c>
      <c r="G38" t="s">
        <v>149</v>
      </c>
      <c r="H38" t="s">
        <v>143</v>
      </c>
      <c r="I38">
        <v>95</v>
      </c>
      <c r="J38" t="s">
        <v>150</v>
      </c>
      <c r="K38" t="s">
        <v>197</v>
      </c>
    </row>
    <row r="39" spans="1:11" ht="14.25" customHeight="1">
      <c r="A39" t="s">
        <v>120</v>
      </c>
      <c r="B39" s="101">
        <f t="shared" si="0"/>
        <v>80</v>
      </c>
      <c r="C39">
        <v>20161003</v>
      </c>
      <c r="D39" t="s">
        <v>198</v>
      </c>
      <c r="E39" t="s">
        <v>141</v>
      </c>
      <c r="F39" t="s">
        <v>158</v>
      </c>
      <c r="G39" t="s">
        <v>142</v>
      </c>
      <c r="H39" t="s">
        <v>143</v>
      </c>
      <c r="I39">
        <v>80</v>
      </c>
      <c r="J39" t="s">
        <v>181</v>
      </c>
      <c r="K39" t="s">
        <v>199</v>
      </c>
    </row>
    <row r="40" spans="1:11" ht="14.25" customHeight="1">
      <c r="A40" t="s">
        <v>120</v>
      </c>
      <c r="B40" s="101">
        <f t="shared" si="0"/>
        <v>95</v>
      </c>
      <c r="C40">
        <v>20160926</v>
      </c>
      <c r="D40" t="s">
        <v>170</v>
      </c>
      <c r="E40" t="s">
        <v>141</v>
      </c>
      <c r="F40" t="s">
        <v>171</v>
      </c>
      <c r="G40" t="s">
        <v>149</v>
      </c>
      <c r="H40" t="s">
        <v>143</v>
      </c>
      <c r="I40">
        <v>95</v>
      </c>
      <c r="J40" t="s">
        <v>150</v>
      </c>
      <c r="K40" t="s">
        <v>172</v>
      </c>
    </row>
    <row r="41" spans="1:11" ht="14.25" customHeight="1">
      <c r="A41" t="s">
        <v>120</v>
      </c>
      <c r="B41" s="101">
        <f t="shared" si="0"/>
        <v>80</v>
      </c>
      <c r="C41">
        <v>20160909</v>
      </c>
      <c r="D41" t="s">
        <v>186</v>
      </c>
      <c r="E41" t="s">
        <v>141</v>
      </c>
      <c r="F41" t="s">
        <v>187</v>
      </c>
      <c r="G41" t="s">
        <v>142</v>
      </c>
      <c r="H41" t="s">
        <v>143</v>
      </c>
      <c r="I41">
        <v>80</v>
      </c>
      <c r="J41" t="s">
        <v>181</v>
      </c>
      <c r="K41" t="s">
        <v>188</v>
      </c>
    </row>
    <row r="42" spans="1:11" ht="14.25" customHeight="1">
      <c r="A42" t="s">
        <v>120</v>
      </c>
      <c r="B42" s="101">
        <f t="shared" si="0"/>
        <v>75</v>
      </c>
      <c r="C42">
        <v>20160901</v>
      </c>
      <c r="D42" t="s">
        <v>115</v>
      </c>
      <c r="E42" t="s">
        <v>141</v>
      </c>
      <c r="F42" t="s">
        <v>183</v>
      </c>
      <c r="G42" t="s">
        <v>149</v>
      </c>
      <c r="H42" t="s">
        <v>143</v>
      </c>
      <c r="I42">
        <v>75</v>
      </c>
      <c r="J42" t="s">
        <v>150</v>
      </c>
      <c r="K42" t="s">
        <v>193</v>
      </c>
    </row>
    <row r="43" spans="1:11" ht="14.25" customHeight="1">
      <c r="A43" t="s">
        <v>120</v>
      </c>
      <c r="B43" s="101">
        <f t="shared" si="0"/>
        <v>95</v>
      </c>
      <c r="C43">
        <v>20160901</v>
      </c>
      <c r="D43" t="s">
        <v>161</v>
      </c>
      <c r="E43" t="s">
        <v>141</v>
      </c>
      <c r="F43" t="s">
        <v>160</v>
      </c>
      <c r="G43" t="s">
        <v>149</v>
      </c>
      <c r="H43" t="s">
        <v>143</v>
      </c>
      <c r="I43">
        <v>95</v>
      </c>
      <c r="J43" t="s">
        <v>150</v>
      </c>
      <c r="K43" t="s">
        <v>197</v>
      </c>
    </row>
    <row r="44" spans="1:11" ht="14.25" customHeight="1">
      <c r="A44" t="s">
        <v>120</v>
      </c>
      <c r="B44" s="101">
        <f t="shared" si="0"/>
        <v>75</v>
      </c>
      <c r="C44">
        <v>20160901</v>
      </c>
      <c r="D44" t="s">
        <v>194</v>
      </c>
      <c r="E44" t="s">
        <v>141</v>
      </c>
      <c r="F44" t="s">
        <v>195</v>
      </c>
      <c r="G44" t="s">
        <v>149</v>
      </c>
      <c r="H44" t="s">
        <v>143</v>
      </c>
      <c r="I44">
        <v>75</v>
      </c>
      <c r="J44" t="s">
        <v>150</v>
      </c>
      <c r="K44" t="s">
        <v>196</v>
      </c>
    </row>
    <row r="45" spans="1:11" ht="14.25" customHeight="1">
      <c r="A45" t="s">
        <v>120</v>
      </c>
      <c r="B45" s="101">
        <f t="shared" si="0"/>
        <v>80</v>
      </c>
      <c r="C45">
        <v>20160901</v>
      </c>
      <c r="D45" t="s">
        <v>198</v>
      </c>
      <c r="E45" t="s">
        <v>141</v>
      </c>
      <c r="F45" t="s">
        <v>158</v>
      </c>
      <c r="G45" t="s">
        <v>142</v>
      </c>
      <c r="H45" t="s">
        <v>143</v>
      </c>
      <c r="I45">
        <v>80</v>
      </c>
      <c r="J45" t="s">
        <v>181</v>
      </c>
      <c r="K45" t="s">
        <v>199</v>
      </c>
    </row>
    <row r="46" spans="1:11" ht="14.25" customHeight="1">
      <c r="A46" t="s">
        <v>120</v>
      </c>
      <c r="B46" s="101">
        <f t="shared" si="0"/>
        <v>95</v>
      </c>
      <c r="C46">
        <v>20160825</v>
      </c>
      <c r="D46" t="s">
        <v>170</v>
      </c>
      <c r="E46" t="s">
        <v>141</v>
      </c>
      <c r="F46" t="s">
        <v>171</v>
      </c>
      <c r="G46" t="s">
        <v>149</v>
      </c>
      <c r="H46" t="s">
        <v>143</v>
      </c>
      <c r="I46">
        <v>95</v>
      </c>
      <c r="J46" t="s">
        <v>150</v>
      </c>
      <c r="K46" t="s">
        <v>172</v>
      </c>
    </row>
    <row r="47" spans="1:11" ht="14.25" customHeight="1">
      <c r="A47" t="s">
        <v>120</v>
      </c>
      <c r="B47" s="101">
        <f t="shared" si="0"/>
        <v>80</v>
      </c>
      <c r="C47">
        <v>20160809</v>
      </c>
      <c r="D47" t="s">
        <v>186</v>
      </c>
      <c r="E47" t="s">
        <v>141</v>
      </c>
      <c r="F47" t="s">
        <v>187</v>
      </c>
      <c r="G47" t="s">
        <v>142</v>
      </c>
      <c r="H47" t="s">
        <v>143</v>
      </c>
      <c r="I47">
        <v>80</v>
      </c>
      <c r="J47" t="s">
        <v>181</v>
      </c>
      <c r="K47" t="s">
        <v>188</v>
      </c>
    </row>
    <row r="48" spans="1:11" ht="14.25" customHeight="1">
      <c r="A48" t="s">
        <v>120</v>
      </c>
      <c r="B48" s="101">
        <f t="shared" si="0"/>
        <v>75</v>
      </c>
      <c r="C48">
        <v>20160801</v>
      </c>
      <c r="D48" t="s">
        <v>115</v>
      </c>
      <c r="E48" t="s">
        <v>141</v>
      </c>
      <c r="F48" t="s">
        <v>183</v>
      </c>
      <c r="G48" t="s">
        <v>149</v>
      </c>
      <c r="H48" t="s">
        <v>143</v>
      </c>
      <c r="I48">
        <v>75</v>
      </c>
      <c r="J48" t="s">
        <v>150</v>
      </c>
      <c r="K48" t="s">
        <v>193</v>
      </c>
    </row>
    <row r="49" spans="1:11" ht="14.25" customHeight="1">
      <c r="A49" t="s">
        <v>120</v>
      </c>
      <c r="B49" s="101">
        <f t="shared" si="0"/>
        <v>75</v>
      </c>
      <c r="C49">
        <v>20160801</v>
      </c>
      <c r="D49" t="s">
        <v>194</v>
      </c>
      <c r="E49" t="s">
        <v>141</v>
      </c>
      <c r="F49" t="s">
        <v>195</v>
      </c>
      <c r="G49" t="s">
        <v>149</v>
      </c>
      <c r="H49" t="s">
        <v>143</v>
      </c>
      <c r="I49">
        <v>75</v>
      </c>
      <c r="J49" t="s">
        <v>150</v>
      </c>
      <c r="K49" t="s">
        <v>196</v>
      </c>
    </row>
    <row r="50" spans="1:11" ht="14.25" customHeight="1">
      <c r="A50" t="s">
        <v>120</v>
      </c>
      <c r="B50" s="101">
        <f t="shared" si="0"/>
        <v>95</v>
      </c>
      <c r="C50">
        <v>20160801</v>
      </c>
      <c r="D50" t="s">
        <v>161</v>
      </c>
      <c r="E50" t="s">
        <v>141</v>
      </c>
      <c r="F50" t="s">
        <v>160</v>
      </c>
      <c r="G50" t="s">
        <v>149</v>
      </c>
      <c r="H50" t="s">
        <v>143</v>
      </c>
      <c r="I50">
        <v>95</v>
      </c>
      <c r="J50" t="s">
        <v>150</v>
      </c>
      <c r="K50" t="s">
        <v>197</v>
      </c>
    </row>
    <row r="51" spans="1:11" ht="14.25" customHeight="1">
      <c r="A51" t="s">
        <v>120</v>
      </c>
      <c r="B51" s="101">
        <f t="shared" si="0"/>
        <v>80</v>
      </c>
      <c r="C51">
        <v>20160801</v>
      </c>
      <c r="D51" t="s">
        <v>198</v>
      </c>
      <c r="E51" t="s">
        <v>141</v>
      </c>
      <c r="F51" t="s">
        <v>158</v>
      </c>
      <c r="G51" t="s">
        <v>142</v>
      </c>
      <c r="H51" t="s">
        <v>143</v>
      </c>
      <c r="I51">
        <v>80</v>
      </c>
      <c r="J51" t="s">
        <v>181</v>
      </c>
      <c r="K51" t="s">
        <v>199</v>
      </c>
    </row>
    <row r="52" spans="1:11" ht="14.25" customHeight="1">
      <c r="A52" t="s">
        <v>40</v>
      </c>
      <c r="B52" s="101">
        <f t="shared" si="0"/>
        <v>-27.8</v>
      </c>
      <c r="C52">
        <v>20160726</v>
      </c>
      <c r="D52" t="s">
        <v>212</v>
      </c>
      <c r="E52" t="s">
        <v>141</v>
      </c>
      <c r="G52" t="s">
        <v>145</v>
      </c>
      <c r="H52" t="s">
        <v>146</v>
      </c>
      <c r="I52">
        <v>27.8</v>
      </c>
      <c r="J52" t="s">
        <v>41</v>
      </c>
      <c r="K52" t="s">
        <v>216</v>
      </c>
    </row>
    <row r="53" spans="1:11" ht="14.25" customHeight="1">
      <c r="A53" t="s">
        <v>120</v>
      </c>
      <c r="B53" s="101">
        <f t="shared" si="0"/>
        <v>95</v>
      </c>
      <c r="C53">
        <v>20160725</v>
      </c>
      <c r="D53" t="s">
        <v>170</v>
      </c>
      <c r="E53" t="s">
        <v>141</v>
      </c>
      <c r="F53" t="s">
        <v>171</v>
      </c>
      <c r="G53" t="s">
        <v>149</v>
      </c>
      <c r="H53" t="s">
        <v>143</v>
      </c>
      <c r="I53">
        <v>95</v>
      </c>
      <c r="J53" t="s">
        <v>150</v>
      </c>
      <c r="K53" t="s">
        <v>172</v>
      </c>
    </row>
    <row r="54" spans="1:11" ht="14.25" customHeight="1">
      <c r="A54" t="s">
        <v>120</v>
      </c>
      <c r="B54" s="101">
        <f t="shared" si="0"/>
        <v>80</v>
      </c>
      <c r="C54">
        <v>20160711</v>
      </c>
      <c r="D54" t="s">
        <v>186</v>
      </c>
      <c r="E54" t="s">
        <v>141</v>
      </c>
      <c r="F54" t="s">
        <v>187</v>
      </c>
      <c r="G54" t="s">
        <v>142</v>
      </c>
      <c r="H54" t="s">
        <v>143</v>
      </c>
      <c r="I54">
        <v>80</v>
      </c>
      <c r="J54" t="s">
        <v>181</v>
      </c>
      <c r="K54" t="s">
        <v>188</v>
      </c>
    </row>
    <row r="55" spans="1:11" ht="14.25" customHeight="1">
      <c r="A55" t="s">
        <v>114</v>
      </c>
      <c r="B55" s="101">
        <f t="shared" si="0"/>
        <v>-63.51</v>
      </c>
      <c r="C55">
        <v>20160704</v>
      </c>
      <c r="D55" t="s">
        <v>200</v>
      </c>
      <c r="E55" t="s">
        <v>141</v>
      </c>
      <c r="F55" t="s">
        <v>201</v>
      </c>
      <c r="G55" t="s">
        <v>142</v>
      </c>
      <c r="H55" t="s">
        <v>146</v>
      </c>
      <c r="I55">
        <v>63.51</v>
      </c>
      <c r="J55" t="s">
        <v>181</v>
      </c>
      <c r="K55" t="s">
        <v>217</v>
      </c>
    </row>
    <row r="56" spans="1:11" ht="14.25" customHeight="1">
      <c r="A56" t="s">
        <v>120</v>
      </c>
      <c r="B56" s="101">
        <f t="shared" si="0"/>
        <v>75</v>
      </c>
      <c r="C56">
        <v>20160701</v>
      </c>
      <c r="D56" t="s">
        <v>194</v>
      </c>
      <c r="E56" t="s">
        <v>141</v>
      </c>
      <c r="F56" t="s">
        <v>195</v>
      </c>
      <c r="G56" t="s">
        <v>149</v>
      </c>
      <c r="H56" t="s">
        <v>143</v>
      </c>
      <c r="I56">
        <v>75</v>
      </c>
      <c r="J56" t="s">
        <v>150</v>
      </c>
      <c r="K56" t="s">
        <v>196</v>
      </c>
    </row>
    <row r="57" spans="1:11" ht="14.25" customHeight="1">
      <c r="A57" t="s">
        <v>120</v>
      </c>
      <c r="B57" s="101">
        <f t="shared" si="0"/>
        <v>95</v>
      </c>
      <c r="C57">
        <v>20160701</v>
      </c>
      <c r="D57" t="s">
        <v>161</v>
      </c>
      <c r="E57" t="s">
        <v>141</v>
      </c>
      <c r="F57" t="s">
        <v>160</v>
      </c>
      <c r="G57" t="s">
        <v>149</v>
      </c>
      <c r="H57" t="s">
        <v>143</v>
      </c>
      <c r="I57">
        <v>95</v>
      </c>
      <c r="J57" t="s">
        <v>150</v>
      </c>
      <c r="K57" t="s">
        <v>197</v>
      </c>
    </row>
    <row r="58" spans="1:11" ht="14.25" customHeight="1">
      <c r="A58" t="s">
        <v>120</v>
      </c>
      <c r="B58" s="101">
        <f t="shared" si="0"/>
        <v>75</v>
      </c>
      <c r="C58">
        <v>20160701</v>
      </c>
      <c r="D58" t="s">
        <v>115</v>
      </c>
      <c r="E58" t="s">
        <v>141</v>
      </c>
      <c r="F58" t="s">
        <v>183</v>
      </c>
      <c r="G58" t="s">
        <v>149</v>
      </c>
      <c r="H58" t="s">
        <v>143</v>
      </c>
      <c r="I58">
        <v>75</v>
      </c>
      <c r="J58" t="s">
        <v>150</v>
      </c>
      <c r="K58" t="s">
        <v>193</v>
      </c>
    </row>
    <row r="59" spans="1:11" ht="14.25" customHeight="1">
      <c r="A59" t="s">
        <v>120</v>
      </c>
      <c r="B59" s="101">
        <f t="shared" si="0"/>
        <v>80</v>
      </c>
      <c r="C59">
        <v>20160701</v>
      </c>
      <c r="D59" t="s">
        <v>198</v>
      </c>
      <c r="E59" t="s">
        <v>141</v>
      </c>
      <c r="F59" t="s">
        <v>158</v>
      </c>
      <c r="G59" t="s">
        <v>142</v>
      </c>
      <c r="H59" t="s">
        <v>143</v>
      </c>
      <c r="I59">
        <v>80</v>
      </c>
      <c r="J59" t="s">
        <v>181</v>
      </c>
      <c r="K59" t="s">
        <v>199</v>
      </c>
    </row>
    <row r="60" spans="1:11" ht="14.25" customHeight="1">
      <c r="A60" t="s">
        <v>114</v>
      </c>
      <c r="B60" s="101">
        <f t="shared" si="0"/>
        <v>-63.51</v>
      </c>
      <c r="C60">
        <v>20160629</v>
      </c>
      <c r="D60" t="s">
        <v>200</v>
      </c>
      <c r="E60" t="s">
        <v>141</v>
      </c>
      <c r="F60" t="s">
        <v>201</v>
      </c>
      <c r="G60" t="s">
        <v>142</v>
      </c>
      <c r="H60" t="s">
        <v>146</v>
      </c>
      <c r="I60">
        <v>63.51</v>
      </c>
      <c r="J60" t="s">
        <v>181</v>
      </c>
      <c r="K60" t="s">
        <v>218</v>
      </c>
    </row>
    <row r="61" spans="1:11" ht="14.25" customHeight="1">
      <c r="A61" t="s">
        <v>120</v>
      </c>
      <c r="B61" s="101">
        <f t="shared" si="0"/>
        <v>95</v>
      </c>
      <c r="C61">
        <v>20160627</v>
      </c>
      <c r="D61" t="s">
        <v>170</v>
      </c>
      <c r="E61" t="s">
        <v>141</v>
      </c>
      <c r="F61" t="s">
        <v>171</v>
      </c>
      <c r="G61" t="s">
        <v>149</v>
      </c>
      <c r="H61" t="s">
        <v>143</v>
      </c>
      <c r="I61">
        <v>95</v>
      </c>
      <c r="J61" t="s">
        <v>150</v>
      </c>
      <c r="K61" t="s">
        <v>172</v>
      </c>
    </row>
    <row r="62" spans="1:11" ht="14.25" customHeight="1">
      <c r="A62" t="s">
        <v>41</v>
      </c>
      <c r="B62" s="101">
        <f t="shared" si="0"/>
        <v>-58.7</v>
      </c>
      <c r="C62">
        <v>20160622</v>
      </c>
      <c r="D62" t="s">
        <v>219</v>
      </c>
      <c r="E62" t="s">
        <v>141</v>
      </c>
      <c r="F62" t="s">
        <v>220</v>
      </c>
      <c r="G62" t="s">
        <v>142</v>
      </c>
      <c r="H62" t="s">
        <v>146</v>
      </c>
      <c r="I62">
        <v>58.7</v>
      </c>
      <c r="J62" t="s">
        <v>181</v>
      </c>
      <c r="K62" t="s">
        <v>221</v>
      </c>
    </row>
    <row r="63" spans="1:11" ht="14.25" customHeight="1">
      <c r="A63" t="s">
        <v>120</v>
      </c>
      <c r="B63" s="101">
        <f t="shared" si="0"/>
        <v>80</v>
      </c>
      <c r="C63">
        <v>20160609</v>
      </c>
      <c r="D63" t="s">
        <v>186</v>
      </c>
      <c r="E63" t="s">
        <v>141</v>
      </c>
      <c r="F63" t="s">
        <v>187</v>
      </c>
      <c r="G63" t="s">
        <v>142</v>
      </c>
      <c r="H63" t="s">
        <v>143</v>
      </c>
      <c r="I63">
        <v>80</v>
      </c>
      <c r="J63" t="s">
        <v>181</v>
      </c>
      <c r="K63" t="s">
        <v>188</v>
      </c>
    </row>
    <row r="64" spans="1:11" ht="14.25" customHeight="1">
      <c r="A64" t="s">
        <v>114</v>
      </c>
      <c r="B64" s="101">
        <f t="shared" si="0"/>
        <v>-63.51</v>
      </c>
      <c r="C64">
        <v>20160607</v>
      </c>
      <c r="D64" t="s">
        <v>200</v>
      </c>
      <c r="E64" t="s">
        <v>141</v>
      </c>
      <c r="F64" t="s">
        <v>201</v>
      </c>
      <c r="G64" t="s">
        <v>142</v>
      </c>
      <c r="H64" t="s">
        <v>146</v>
      </c>
      <c r="I64">
        <v>63.51</v>
      </c>
      <c r="J64" t="s">
        <v>181</v>
      </c>
      <c r="K64" t="s">
        <v>222</v>
      </c>
    </row>
    <row r="65" spans="1:11" ht="14.25" customHeight="1">
      <c r="A65" t="s">
        <v>25</v>
      </c>
      <c r="B65" s="101">
        <f t="shared" si="0"/>
        <v>-1182.69</v>
      </c>
      <c r="C65">
        <v>20160606</v>
      </c>
      <c r="D65" t="s">
        <v>223</v>
      </c>
      <c r="E65" t="s">
        <v>141</v>
      </c>
      <c r="F65" t="s">
        <v>156</v>
      </c>
      <c r="G65" t="s">
        <v>142</v>
      </c>
      <c r="H65" t="s">
        <v>146</v>
      </c>
      <c r="I65">
        <v>1182.69</v>
      </c>
      <c r="J65" t="s">
        <v>181</v>
      </c>
      <c r="K65" t="s">
        <v>224</v>
      </c>
    </row>
    <row r="66" spans="1:11" ht="14.25" customHeight="1">
      <c r="A66" t="s">
        <v>120</v>
      </c>
      <c r="B66" s="101">
        <f t="shared" si="0"/>
        <v>75</v>
      </c>
      <c r="C66">
        <v>20160601</v>
      </c>
      <c r="D66" t="s">
        <v>115</v>
      </c>
      <c r="E66" t="s">
        <v>141</v>
      </c>
      <c r="F66" t="s">
        <v>183</v>
      </c>
      <c r="G66" t="s">
        <v>149</v>
      </c>
      <c r="H66" t="s">
        <v>143</v>
      </c>
      <c r="I66">
        <v>75</v>
      </c>
      <c r="J66" t="s">
        <v>150</v>
      </c>
      <c r="K66" t="s">
        <v>193</v>
      </c>
    </row>
    <row r="67" spans="1:11" ht="14.25" customHeight="1">
      <c r="A67" t="s">
        <v>120</v>
      </c>
      <c r="B67" s="101">
        <f t="shared" si="0"/>
        <v>95</v>
      </c>
      <c r="C67">
        <v>20160601</v>
      </c>
      <c r="D67" t="s">
        <v>161</v>
      </c>
      <c r="E67" t="s">
        <v>141</v>
      </c>
      <c r="F67" t="s">
        <v>160</v>
      </c>
      <c r="G67" t="s">
        <v>149</v>
      </c>
      <c r="H67" t="s">
        <v>143</v>
      </c>
      <c r="I67">
        <v>95</v>
      </c>
      <c r="J67" t="s">
        <v>150</v>
      </c>
      <c r="K67" t="s">
        <v>197</v>
      </c>
    </row>
    <row r="68" spans="1:11" ht="14.25" customHeight="1">
      <c r="A68" t="s">
        <v>120</v>
      </c>
      <c r="B68" s="101">
        <f t="shared" si="0"/>
        <v>75</v>
      </c>
      <c r="C68">
        <v>20160601</v>
      </c>
      <c r="D68" t="s">
        <v>194</v>
      </c>
      <c r="E68" t="s">
        <v>141</v>
      </c>
      <c r="F68" t="s">
        <v>195</v>
      </c>
      <c r="G68" t="s">
        <v>149</v>
      </c>
      <c r="H68" t="s">
        <v>143</v>
      </c>
      <c r="I68">
        <v>75</v>
      </c>
      <c r="J68" t="s">
        <v>150</v>
      </c>
      <c r="K68" t="s">
        <v>196</v>
      </c>
    </row>
    <row r="69" spans="1:11" ht="14.25" customHeight="1">
      <c r="A69" t="s">
        <v>120</v>
      </c>
      <c r="B69" s="101">
        <f t="shared" si="0"/>
        <v>80</v>
      </c>
      <c r="C69">
        <v>20160601</v>
      </c>
      <c r="D69" t="s">
        <v>198</v>
      </c>
      <c r="E69" t="s">
        <v>141</v>
      </c>
      <c r="F69" t="s">
        <v>158</v>
      </c>
      <c r="G69" t="s">
        <v>142</v>
      </c>
      <c r="H69" t="s">
        <v>143</v>
      </c>
      <c r="I69">
        <v>80</v>
      </c>
      <c r="J69" t="s">
        <v>181</v>
      </c>
      <c r="K69" t="s">
        <v>199</v>
      </c>
    </row>
    <row r="70" spans="1:11" ht="14.25" customHeight="1">
      <c r="A70" t="s">
        <v>120</v>
      </c>
      <c r="B70" s="101">
        <f t="shared" si="0"/>
        <v>95</v>
      </c>
      <c r="C70">
        <v>20160525</v>
      </c>
      <c r="D70" t="s">
        <v>170</v>
      </c>
      <c r="E70" t="s">
        <v>141</v>
      </c>
      <c r="F70" t="s">
        <v>171</v>
      </c>
      <c r="G70" t="s">
        <v>149</v>
      </c>
      <c r="H70" t="s">
        <v>143</v>
      </c>
      <c r="I70">
        <v>95</v>
      </c>
      <c r="J70" t="s">
        <v>150</v>
      </c>
      <c r="K70" t="s">
        <v>172</v>
      </c>
    </row>
    <row r="71" spans="1:11" ht="14.25" customHeight="1">
      <c r="A71" t="s">
        <v>114</v>
      </c>
      <c r="B71" s="101">
        <f t="shared" si="0"/>
        <v>-63.51</v>
      </c>
      <c r="C71">
        <v>20160517</v>
      </c>
      <c r="D71" t="s">
        <v>200</v>
      </c>
      <c r="E71" t="s">
        <v>141</v>
      </c>
      <c r="F71" t="s">
        <v>201</v>
      </c>
      <c r="G71" t="s">
        <v>142</v>
      </c>
      <c r="H71" t="s">
        <v>146</v>
      </c>
      <c r="I71">
        <v>63.51</v>
      </c>
      <c r="J71" t="s">
        <v>181</v>
      </c>
      <c r="K71" t="s">
        <v>225</v>
      </c>
    </row>
    <row r="72" spans="1:11" ht="14.25" customHeight="1">
      <c r="A72" t="s">
        <v>120</v>
      </c>
      <c r="B72" s="101">
        <f t="shared" si="0"/>
        <v>80</v>
      </c>
      <c r="C72">
        <v>20160509</v>
      </c>
      <c r="D72" t="s">
        <v>186</v>
      </c>
      <c r="E72" t="s">
        <v>141</v>
      </c>
      <c r="F72" t="s">
        <v>187</v>
      </c>
      <c r="G72" t="s">
        <v>142</v>
      </c>
      <c r="H72" t="s">
        <v>143</v>
      </c>
      <c r="I72">
        <v>80</v>
      </c>
      <c r="J72" t="s">
        <v>181</v>
      </c>
      <c r="K72" t="s">
        <v>188</v>
      </c>
    </row>
    <row r="73" spans="1:11" ht="14.25" customHeight="1">
      <c r="A73" t="s">
        <v>120</v>
      </c>
      <c r="B73" s="101">
        <f t="shared" si="0"/>
        <v>75</v>
      </c>
      <c r="C73">
        <v>20160502</v>
      </c>
      <c r="D73" t="s">
        <v>115</v>
      </c>
      <c r="E73" t="s">
        <v>141</v>
      </c>
      <c r="F73" t="s">
        <v>183</v>
      </c>
      <c r="G73" t="s">
        <v>149</v>
      </c>
      <c r="H73" t="s">
        <v>143</v>
      </c>
      <c r="I73">
        <v>75</v>
      </c>
      <c r="J73" t="s">
        <v>150</v>
      </c>
      <c r="K73" t="s">
        <v>193</v>
      </c>
    </row>
    <row r="74" spans="1:11" ht="14.25" customHeight="1">
      <c r="A74" t="s">
        <v>120</v>
      </c>
      <c r="B74" s="101">
        <f t="shared" si="0"/>
        <v>75</v>
      </c>
      <c r="C74">
        <v>20160502</v>
      </c>
      <c r="D74" t="s">
        <v>194</v>
      </c>
      <c r="E74" t="s">
        <v>141</v>
      </c>
      <c r="F74" t="s">
        <v>195</v>
      </c>
      <c r="G74" t="s">
        <v>149</v>
      </c>
      <c r="H74" t="s">
        <v>143</v>
      </c>
      <c r="I74">
        <v>75</v>
      </c>
      <c r="J74" t="s">
        <v>150</v>
      </c>
      <c r="K74" t="s">
        <v>196</v>
      </c>
    </row>
    <row r="75" spans="1:11" ht="14.25" customHeight="1">
      <c r="A75" t="s">
        <v>120</v>
      </c>
      <c r="B75" s="101">
        <f t="shared" si="0"/>
        <v>95</v>
      </c>
      <c r="C75">
        <v>20160502</v>
      </c>
      <c r="D75" t="s">
        <v>161</v>
      </c>
      <c r="E75" t="s">
        <v>141</v>
      </c>
      <c r="F75" t="s">
        <v>160</v>
      </c>
      <c r="G75" t="s">
        <v>149</v>
      </c>
      <c r="H75" t="s">
        <v>143</v>
      </c>
      <c r="I75">
        <v>95</v>
      </c>
      <c r="J75" t="s">
        <v>150</v>
      </c>
      <c r="K75" t="s">
        <v>197</v>
      </c>
    </row>
    <row r="76" spans="1:11" ht="14.25" customHeight="1">
      <c r="A76" t="s">
        <v>120</v>
      </c>
      <c r="B76" s="101">
        <f t="shared" si="0"/>
        <v>80</v>
      </c>
      <c r="C76">
        <v>20160502</v>
      </c>
      <c r="D76" t="s">
        <v>198</v>
      </c>
      <c r="E76" t="s">
        <v>141</v>
      </c>
      <c r="F76" t="s">
        <v>158</v>
      </c>
      <c r="G76" t="s">
        <v>142</v>
      </c>
      <c r="H76" t="s">
        <v>143</v>
      </c>
      <c r="I76">
        <v>80</v>
      </c>
      <c r="J76" t="s">
        <v>181</v>
      </c>
      <c r="K76" t="s">
        <v>199</v>
      </c>
    </row>
    <row r="77" spans="1:11" ht="14.25" customHeight="1">
      <c r="A77" t="s">
        <v>40</v>
      </c>
      <c r="B77" s="101">
        <f t="shared" si="0"/>
        <v>-27.59</v>
      </c>
      <c r="C77">
        <v>20160426</v>
      </c>
      <c r="D77" t="s">
        <v>212</v>
      </c>
      <c r="E77" t="s">
        <v>141</v>
      </c>
      <c r="G77" t="s">
        <v>145</v>
      </c>
      <c r="H77" t="s">
        <v>146</v>
      </c>
      <c r="I77">
        <v>27.59</v>
      </c>
      <c r="J77" t="s">
        <v>41</v>
      </c>
      <c r="K77" t="s">
        <v>226</v>
      </c>
    </row>
    <row r="78" spans="1:11" ht="14.25" customHeight="1">
      <c r="A78" t="s">
        <v>120</v>
      </c>
      <c r="B78" s="101">
        <f t="shared" si="0"/>
        <v>95</v>
      </c>
      <c r="C78">
        <v>20160425</v>
      </c>
      <c r="D78" t="s">
        <v>170</v>
      </c>
      <c r="E78" t="s">
        <v>141</v>
      </c>
      <c r="F78" t="s">
        <v>171</v>
      </c>
      <c r="G78" t="s">
        <v>149</v>
      </c>
      <c r="H78" t="s">
        <v>143</v>
      </c>
      <c r="I78">
        <v>95</v>
      </c>
      <c r="J78" t="s">
        <v>150</v>
      </c>
      <c r="K78" t="s">
        <v>172</v>
      </c>
    </row>
    <row r="79" spans="1:11" ht="14.25" customHeight="1">
      <c r="A79" t="s">
        <v>120</v>
      </c>
      <c r="B79" s="101">
        <f t="shared" si="0"/>
        <v>80</v>
      </c>
      <c r="C79">
        <v>20160411</v>
      </c>
      <c r="D79" t="s">
        <v>186</v>
      </c>
      <c r="E79" t="s">
        <v>141</v>
      </c>
      <c r="F79" t="s">
        <v>187</v>
      </c>
      <c r="G79" t="s">
        <v>142</v>
      </c>
      <c r="H79" t="s">
        <v>143</v>
      </c>
      <c r="I79">
        <v>80</v>
      </c>
      <c r="J79" t="s">
        <v>181</v>
      </c>
      <c r="K79" t="s">
        <v>188</v>
      </c>
    </row>
    <row r="80" spans="1:11" ht="14.25" customHeight="1">
      <c r="A80" t="s">
        <v>120</v>
      </c>
      <c r="B80" s="101">
        <f t="shared" si="0"/>
        <v>75</v>
      </c>
      <c r="C80">
        <v>20160401</v>
      </c>
      <c r="D80" t="s">
        <v>115</v>
      </c>
      <c r="E80" t="s">
        <v>141</v>
      </c>
      <c r="F80" t="s">
        <v>183</v>
      </c>
      <c r="G80" t="s">
        <v>149</v>
      </c>
      <c r="H80" t="s">
        <v>143</v>
      </c>
      <c r="I80">
        <v>75</v>
      </c>
      <c r="J80" t="s">
        <v>150</v>
      </c>
      <c r="K80" t="s">
        <v>193</v>
      </c>
    </row>
    <row r="81" spans="1:11" ht="14.25" customHeight="1">
      <c r="A81" t="s">
        <v>120</v>
      </c>
      <c r="B81" s="101">
        <f t="shared" si="0"/>
        <v>95</v>
      </c>
      <c r="C81">
        <v>20160401</v>
      </c>
      <c r="D81" t="s">
        <v>161</v>
      </c>
      <c r="E81" t="s">
        <v>141</v>
      </c>
      <c r="F81" t="s">
        <v>160</v>
      </c>
      <c r="G81" t="s">
        <v>149</v>
      </c>
      <c r="H81" t="s">
        <v>143</v>
      </c>
      <c r="I81">
        <v>95</v>
      </c>
      <c r="J81" t="s">
        <v>150</v>
      </c>
      <c r="K81" t="s">
        <v>197</v>
      </c>
    </row>
    <row r="82" spans="1:11" ht="14.25" customHeight="1">
      <c r="A82" t="s">
        <v>120</v>
      </c>
      <c r="B82" s="101">
        <f t="shared" si="0"/>
        <v>75</v>
      </c>
      <c r="C82">
        <v>20160401</v>
      </c>
      <c r="D82" t="s">
        <v>194</v>
      </c>
      <c r="E82" t="s">
        <v>141</v>
      </c>
      <c r="F82" t="s">
        <v>195</v>
      </c>
      <c r="G82" t="s">
        <v>149</v>
      </c>
      <c r="H82" t="s">
        <v>143</v>
      </c>
      <c r="I82">
        <v>75</v>
      </c>
      <c r="J82" t="s">
        <v>150</v>
      </c>
      <c r="K82" t="s">
        <v>196</v>
      </c>
    </row>
    <row r="83" spans="1:11" ht="14.25" customHeight="1">
      <c r="A83" t="s">
        <v>120</v>
      </c>
      <c r="B83" s="101">
        <f t="shared" si="0"/>
        <v>80</v>
      </c>
      <c r="C83">
        <v>20160401</v>
      </c>
      <c r="D83" t="s">
        <v>198</v>
      </c>
      <c r="E83" t="s">
        <v>141</v>
      </c>
      <c r="F83" t="s">
        <v>158</v>
      </c>
      <c r="G83" t="s">
        <v>142</v>
      </c>
      <c r="H83" t="s">
        <v>143</v>
      </c>
      <c r="I83">
        <v>80</v>
      </c>
      <c r="J83" t="s">
        <v>181</v>
      </c>
      <c r="K83" t="s">
        <v>199</v>
      </c>
    </row>
    <row r="84" spans="1:11" ht="14.25" customHeight="1">
      <c r="A84" t="s">
        <v>120</v>
      </c>
      <c r="B84" s="101">
        <f t="shared" si="0"/>
        <v>95</v>
      </c>
      <c r="C84">
        <v>20160329</v>
      </c>
      <c r="D84" t="s">
        <v>170</v>
      </c>
      <c r="E84" t="s">
        <v>141</v>
      </c>
      <c r="F84" t="s">
        <v>171</v>
      </c>
      <c r="G84" t="s">
        <v>149</v>
      </c>
      <c r="H84" t="s">
        <v>143</v>
      </c>
      <c r="I84">
        <v>95</v>
      </c>
      <c r="J84" t="s">
        <v>150</v>
      </c>
      <c r="K84" t="s">
        <v>172</v>
      </c>
    </row>
    <row r="85" spans="1:11" ht="14.25" customHeight="1">
      <c r="A85" t="s">
        <v>114</v>
      </c>
      <c r="B85" s="101">
        <f t="shared" si="0"/>
        <v>-63.51</v>
      </c>
      <c r="C85">
        <v>20160329</v>
      </c>
      <c r="D85" t="s">
        <v>200</v>
      </c>
      <c r="E85" t="s">
        <v>141</v>
      </c>
      <c r="F85" t="s">
        <v>201</v>
      </c>
      <c r="G85" t="s">
        <v>142</v>
      </c>
      <c r="H85" t="s">
        <v>146</v>
      </c>
      <c r="I85">
        <v>63.51</v>
      </c>
      <c r="J85" t="s">
        <v>181</v>
      </c>
      <c r="K85" t="s">
        <v>227</v>
      </c>
    </row>
    <row r="86" spans="1:11" ht="14.25" customHeight="1">
      <c r="A86" t="s">
        <v>114</v>
      </c>
      <c r="B86" s="101">
        <f t="shared" si="0"/>
        <v>-63.51</v>
      </c>
      <c r="C86">
        <v>20160314</v>
      </c>
      <c r="D86" t="s">
        <v>200</v>
      </c>
      <c r="E86" t="s">
        <v>141</v>
      </c>
      <c r="F86" t="s">
        <v>201</v>
      </c>
      <c r="G86" t="s">
        <v>142</v>
      </c>
      <c r="H86" t="s">
        <v>146</v>
      </c>
      <c r="I86">
        <v>63.51</v>
      </c>
      <c r="J86" t="s">
        <v>181</v>
      </c>
      <c r="K86" t="s">
        <v>228</v>
      </c>
    </row>
    <row r="87" spans="1:11" ht="14.25" customHeight="1">
      <c r="A87" t="s">
        <v>120</v>
      </c>
      <c r="B87" s="101">
        <f t="shared" si="0"/>
        <v>80</v>
      </c>
      <c r="C87">
        <v>20160309</v>
      </c>
      <c r="D87" t="s">
        <v>186</v>
      </c>
      <c r="E87" t="s">
        <v>141</v>
      </c>
      <c r="F87" t="s">
        <v>187</v>
      </c>
      <c r="G87" t="s">
        <v>142</v>
      </c>
      <c r="H87" t="s">
        <v>143</v>
      </c>
      <c r="I87">
        <v>80</v>
      </c>
      <c r="J87" t="s">
        <v>181</v>
      </c>
      <c r="K87" t="s">
        <v>188</v>
      </c>
    </row>
    <row r="88" spans="1:11" ht="14.25" customHeight="1">
      <c r="A88" t="s">
        <v>120</v>
      </c>
      <c r="B88" s="101">
        <f t="shared" si="0"/>
        <v>75</v>
      </c>
      <c r="C88">
        <v>20160301</v>
      </c>
      <c r="D88" t="s">
        <v>115</v>
      </c>
      <c r="E88" t="s">
        <v>141</v>
      </c>
      <c r="F88" t="s">
        <v>183</v>
      </c>
      <c r="G88" t="s">
        <v>149</v>
      </c>
      <c r="H88" t="s">
        <v>143</v>
      </c>
      <c r="I88">
        <v>75</v>
      </c>
      <c r="J88" t="s">
        <v>150</v>
      </c>
      <c r="K88" t="s">
        <v>193</v>
      </c>
    </row>
    <row r="89" spans="1:11" ht="14.25" customHeight="1">
      <c r="A89" t="s">
        <v>120</v>
      </c>
      <c r="B89" s="101">
        <f t="shared" si="0"/>
        <v>95</v>
      </c>
      <c r="C89">
        <v>20160301</v>
      </c>
      <c r="D89" t="s">
        <v>161</v>
      </c>
      <c r="E89" t="s">
        <v>141</v>
      </c>
      <c r="F89" t="s">
        <v>160</v>
      </c>
      <c r="G89" t="s">
        <v>149</v>
      </c>
      <c r="H89" t="s">
        <v>143</v>
      </c>
      <c r="I89">
        <v>95</v>
      </c>
      <c r="J89" t="s">
        <v>150</v>
      </c>
      <c r="K89" t="s">
        <v>197</v>
      </c>
    </row>
    <row r="90" spans="1:11" ht="14.25" customHeight="1">
      <c r="A90" t="s">
        <v>120</v>
      </c>
      <c r="B90" s="101">
        <f t="shared" si="0"/>
        <v>75</v>
      </c>
      <c r="C90">
        <v>20160301</v>
      </c>
      <c r="D90" t="s">
        <v>194</v>
      </c>
      <c r="E90" t="s">
        <v>141</v>
      </c>
      <c r="F90" t="s">
        <v>195</v>
      </c>
      <c r="G90" t="s">
        <v>149</v>
      </c>
      <c r="H90" t="s">
        <v>143</v>
      </c>
      <c r="I90">
        <v>75</v>
      </c>
      <c r="J90" t="s">
        <v>150</v>
      </c>
      <c r="K90" t="s">
        <v>196</v>
      </c>
    </row>
    <row r="91" spans="1:11" ht="14.25" customHeight="1">
      <c r="A91" t="s">
        <v>120</v>
      </c>
      <c r="B91" s="101">
        <f t="shared" si="0"/>
        <v>80</v>
      </c>
      <c r="C91">
        <v>20160301</v>
      </c>
      <c r="D91" t="s">
        <v>198</v>
      </c>
      <c r="E91" t="s">
        <v>141</v>
      </c>
      <c r="F91" t="s">
        <v>158</v>
      </c>
      <c r="G91" t="s">
        <v>142</v>
      </c>
      <c r="H91" t="s">
        <v>143</v>
      </c>
      <c r="I91">
        <v>80</v>
      </c>
      <c r="J91" t="s">
        <v>181</v>
      </c>
      <c r="K91" t="s">
        <v>199</v>
      </c>
    </row>
    <row r="92" spans="1:11" ht="14.25" customHeight="1">
      <c r="A92" t="s">
        <v>120</v>
      </c>
      <c r="B92" s="101">
        <f t="shared" si="0"/>
        <v>95</v>
      </c>
      <c r="C92">
        <v>20160225</v>
      </c>
      <c r="D92" t="s">
        <v>170</v>
      </c>
      <c r="E92" t="s">
        <v>141</v>
      </c>
      <c r="F92" t="s">
        <v>171</v>
      </c>
      <c r="G92" t="s">
        <v>149</v>
      </c>
      <c r="H92" t="s">
        <v>143</v>
      </c>
      <c r="I92">
        <v>95</v>
      </c>
      <c r="J92" t="s">
        <v>150</v>
      </c>
      <c r="K92" t="s">
        <v>172</v>
      </c>
    </row>
    <row r="93" spans="1:11" ht="14.25" customHeight="1">
      <c r="A93" t="s">
        <v>120</v>
      </c>
      <c r="B93" s="101">
        <f t="shared" si="0"/>
        <v>80</v>
      </c>
      <c r="C93">
        <v>20160209</v>
      </c>
      <c r="D93" t="s">
        <v>186</v>
      </c>
      <c r="E93" t="s">
        <v>141</v>
      </c>
      <c r="F93" t="s">
        <v>187</v>
      </c>
      <c r="G93" t="s">
        <v>142</v>
      </c>
      <c r="H93" t="s">
        <v>143</v>
      </c>
      <c r="I93">
        <v>80</v>
      </c>
      <c r="J93" t="s">
        <v>181</v>
      </c>
      <c r="K93" t="s">
        <v>188</v>
      </c>
    </row>
    <row r="94" spans="1:11" ht="14.25" customHeight="1">
      <c r="A94" t="s">
        <v>120</v>
      </c>
      <c r="B94" s="101">
        <f t="shared" si="0"/>
        <v>75</v>
      </c>
      <c r="C94">
        <v>20160201</v>
      </c>
      <c r="D94" t="s">
        <v>115</v>
      </c>
      <c r="E94" t="s">
        <v>141</v>
      </c>
      <c r="F94" t="s">
        <v>183</v>
      </c>
      <c r="G94" t="s">
        <v>149</v>
      </c>
      <c r="H94" t="s">
        <v>143</v>
      </c>
      <c r="I94">
        <v>75</v>
      </c>
      <c r="J94" t="s">
        <v>150</v>
      </c>
      <c r="K94" t="s">
        <v>193</v>
      </c>
    </row>
    <row r="95" spans="1:11" ht="14.25" customHeight="1">
      <c r="A95" t="s">
        <v>120</v>
      </c>
      <c r="B95" s="101">
        <f t="shared" si="0"/>
        <v>95</v>
      </c>
      <c r="C95">
        <v>20160201</v>
      </c>
      <c r="D95" t="s">
        <v>161</v>
      </c>
      <c r="E95" t="s">
        <v>141</v>
      </c>
      <c r="F95" t="s">
        <v>160</v>
      </c>
      <c r="G95" t="s">
        <v>149</v>
      </c>
      <c r="H95" t="s">
        <v>143</v>
      </c>
      <c r="I95">
        <v>95</v>
      </c>
      <c r="J95" t="s">
        <v>150</v>
      </c>
      <c r="K95" t="s">
        <v>197</v>
      </c>
    </row>
    <row r="96" spans="1:11" ht="14.25" customHeight="1">
      <c r="A96" t="s">
        <v>120</v>
      </c>
      <c r="B96" s="101">
        <f t="shared" si="0"/>
        <v>75</v>
      </c>
      <c r="C96">
        <v>20160201</v>
      </c>
      <c r="D96" t="s">
        <v>194</v>
      </c>
      <c r="E96" t="s">
        <v>141</v>
      </c>
      <c r="F96" t="s">
        <v>195</v>
      </c>
      <c r="G96" t="s">
        <v>149</v>
      </c>
      <c r="H96" t="s">
        <v>143</v>
      </c>
      <c r="I96">
        <v>75</v>
      </c>
      <c r="J96" t="s">
        <v>150</v>
      </c>
      <c r="K96" t="s">
        <v>196</v>
      </c>
    </row>
    <row r="97" spans="1:11" ht="14.25" customHeight="1">
      <c r="A97" t="s">
        <v>120</v>
      </c>
      <c r="B97" s="101">
        <f t="shared" si="0"/>
        <v>80</v>
      </c>
      <c r="C97">
        <v>20160201</v>
      </c>
      <c r="D97" t="s">
        <v>198</v>
      </c>
      <c r="E97" t="s">
        <v>141</v>
      </c>
      <c r="F97" t="s">
        <v>158</v>
      </c>
      <c r="G97" t="s">
        <v>142</v>
      </c>
      <c r="H97" t="s">
        <v>143</v>
      </c>
      <c r="I97">
        <v>80</v>
      </c>
      <c r="J97" t="s">
        <v>181</v>
      </c>
      <c r="K97" t="s">
        <v>199</v>
      </c>
    </row>
    <row r="98" spans="1:11" ht="14.25" customHeight="1">
      <c r="A98" t="s">
        <v>40</v>
      </c>
      <c r="B98" s="101">
        <f t="shared" si="0"/>
        <v>-27.5</v>
      </c>
      <c r="C98">
        <v>20160126</v>
      </c>
      <c r="D98" t="s">
        <v>212</v>
      </c>
      <c r="E98" t="s">
        <v>141</v>
      </c>
      <c r="G98" t="s">
        <v>145</v>
      </c>
      <c r="H98" t="s">
        <v>146</v>
      </c>
      <c r="I98">
        <v>27.5</v>
      </c>
      <c r="J98" t="s">
        <v>41</v>
      </c>
      <c r="K98" t="s">
        <v>229</v>
      </c>
    </row>
    <row r="99" spans="1:11" ht="14.25" customHeight="1">
      <c r="A99" t="s">
        <v>120</v>
      </c>
      <c r="B99" s="101">
        <f t="shared" si="0"/>
        <v>95</v>
      </c>
      <c r="C99">
        <v>20160125</v>
      </c>
      <c r="D99" t="s">
        <v>170</v>
      </c>
      <c r="E99" t="s">
        <v>141</v>
      </c>
      <c r="F99" t="s">
        <v>171</v>
      </c>
      <c r="G99" t="s">
        <v>149</v>
      </c>
      <c r="H99" t="s">
        <v>143</v>
      </c>
      <c r="I99">
        <v>95</v>
      </c>
      <c r="J99" t="s">
        <v>150</v>
      </c>
      <c r="K99" t="s">
        <v>172</v>
      </c>
    </row>
    <row r="100" spans="1:11" ht="14.25" customHeight="1">
      <c r="A100" t="s">
        <v>42</v>
      </c>
      <c r="B100" s="101">
        <f t="shared" si="0"/>
        <v>-792.96</v>
      </c>
      <c r="C100">
        <v>20160118</v>
      </c>
      <c r="D100" t="s">
        <v>219</v>
      </c>
      <c r="E100" t="s">
        <v>141</v>
      </c>
      <c r="F100" t="s">
        <v>230</v>
      </c>
      <c r="G100" t="s">
        <v>142</v>
      </c>
      <c r="H100" t="s">
        <v>146</v>
      </c>
      <c r="I100">
        <v>792.96</v>
      </c>
      <c r="J100" t="s">
        <v>181</v>
      </c>
      <c r="K100" t="s">
        <v>231</v>
      </c>
    </row>
    <row r="101" spans="1:11" ht="14.25" customHeight="1">
      <c r="A101" t="s">
        <v>120</v>
      </c>
      <c r="B101" s="101">
        <f t="shared" si="0"/>
        <v>80</v>
      </c>
      <c r="C101">
        <v>20160111</v>
      </c>
      <c r="D101" t="s">
        <v>186</v>
      </c>
      <c r="E101" t="s">
        <v>141</v>
      </c>
      <c r="F101" t="s">
        <v>187</v>
      </c>
      <c r="G101" t="s">
        <v>142</v>
      </c>
      <c r="H101" t="s">
        <v>143</v>
      </c>
      <c r="I101">
        <v>80</v>
      </c>
      <c r="J101" t="s">
        <v>181</v>
      </c>
      <c r="K101" t="s">
        <v>188</v>
      </c>
    </row>
    <row r="102" spans="1:11" ht="14.25" customHeight="1">
      <c r="A102" t="s">
        <v>120</v>
      </c>
      <c r="B102" s="101">
        <f t="shared" si="0"/>
        <v>75</v>
      </c>
      <c r="C102">
        <v>20160104</v>
      </c>
      <c r="D102" t="s">
        <v>115</v>
      </c>
      <c r="E102" t="s">
        <v>141</v>
      </c>
      <c r="F102" t="s">
        <v>183</v>
      </c>
      <c r="G102" t="s">
        <v>149</v>
      </c>
      <c r="H102" t="s">
        <v>143</v>
      </c>
      <c r="I102">
        <v>75</v>
      </c>
      <c r="J102" t="s">
        <v>150</v>
      </c>
      <c r="K102" t="s">
        <v>193</v>
      </c>
    </row>
    <row r="103" spans="1:11" ht="14.25" customHeight="1">
      <c r="A103" t="s">
        <v>120</v>
      </c>
      <c r="B103" s="101">
        <f t="shared" si="0"/>
        <v>75</v>
      </c>
      <c r="C103">
        <v>20160104</v>
      </c>
      <c r="D103" t="s">
        <v>194</v>
      </c>
      <c r="E103" t="s">
        <v>141</v>
      </c>
      <c r="F103" t="s">
        <v>195</v>
      </c>
      <c r="G103" t="s">
        <v>149</v>
      </c>
      <c r="H103" t="s">
        <v>143</v>
      </c>
      <c r="I103">
        <v>75</v>
      </c>
      <c r="J103" t="s">
        <v>150</v>
      </c>
      <c r="K103" t="s">
        <v>196</v>
      </c>
    </row>
    <row r="104" spans="1:11" ht="14.25" customHeight="1">
      <c r="A104" t="s">
        <v>120</v>
      </c>
      <c r="B104" s="101">
        <f t="shared" si="0"/>
        <v>80</v>
      </c>
      <c r="C104">
        <v>20160104</v>
      </c>
      <c r="D104" t="s">
        <v>198</v>
      </c>
      <c r="E104" t="s">
        <v>141</v>
      </c>
      <c r="F104" t="s">
        <v>158</v>
      </c>
      <c r="G104" t="s">
        <v>142</v>
      </c>
      <c r="H104" t="s">
        <v>143</v>
      </c>
      <c r="I104">
        <v>80</v>
      </c>
      <c r="J104" t="s">
        <v>181</v>
      </c>
      <c r="K104" t="s">
        <v>199</v>
      </c>
    </row>
    <row r="105" spans="1:11" ht="14.25" customHeight="1">
      <c r="A105" t="s">
        <v>42</v>
      </c>
      <c r="B105" s="101">
        <f t="shared" si="0"/>
        <v>-126.57</v>
      </c>
      <c r="C105">
        <v>20160104</v>
      </c>
      <c r="D105" t="s">
        <v>194</v>
      </c>
      <c r="E105" t="s">
        <v>141</v>
      </c>
      <c r="F105" t="s">
        <v>195</v>
      </c>
      <c r="G105" t="s">
        <v>142</v>
      </c>
      <c r="H105" t="s">
        <v>146</v>
      </c>
      <c r="I105">
        <v>126.57</v>
      </c>
      <c r="J105" t="s">
        <v>181</v>
      </c>
      <c r="K105" t="s">
        <v>232</v>
      </c>
    </row>
    <row r="106" spans="1:11" ht="14.25" customHeight="1">
      <c r="A106" t="s">
        <v>120</v>
      </c>
      <c r="B106" s="101">
        <f t="shared" si="0"/>
        <v>190</v>
      </c>
      <c r="C106">
        <v>20160104</v>
      </c>
      <c r="D106" t="s">
        <v>233</v>
      </c>
      <c r="E106" t="s">
        <v>141</v>
      </c>
      <c r="F106" t="s">
        <v>234</v>
      </c>
      <c r="G106" t="s">
        <v>142</v>
      </c>
      <c r="H106" t="s">
        <v>143</v>
      </c>
      <c r="I106">
        <v>190</v>
      </c>
      <c r="J106" t="s">
        <v>181</v>
      </c>
      <c r="K106" t="s">
        <v>235</v>
      </c>
    </row>
    <row r="107" spans="1:11" ht="14.25" customHeight="1">
      <c r="B107" s="101"/>
    </row>
    <row r="108" spans="1:11" ht="14.25" customHeight="1"/>
    <row r="109" spans="1:11" ht="14.25" customHeight="1"/>
    <row r="110" spans="1:11" ht="14.25" customHeight="1"/>
    <row r="111" spans="1:11" ht="14.25" customHeight="1"/>
    <row r="112" spans="1:11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U106" xr:uid="{00000000-0009-0000-0000-000005000000}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00"/>
  <sheetViews>
    <sheetView workbookViewId="0"/>
  </sheetViews>
  <sheetFormatPr defaultColWidth="14.44140625" defaultRowHeight="15" customHeight="1"/>
  <cols>
    <col min="1" max="1" width="20.88671875" customWidth="1"/>
    <col min="2" max="2" width="15" customWidth="1"/>
    <col min="3" max="3" width="9.109375" customWidth="1"/>
    <col min="4" max="4" width="41" customWidth="1"/>
    <col min="5" max="5" width="20" customWidth="1"/>
    <col min="6" max="6" width="20.5546875" customWidth="1"/>
    <col min="7" max="7" width="7.88671875" customWidth="1"/>
    <col min="8" max="8" width="8" customWidth="1"/>
    <col min="9" max="9" width="14.88671875" customWidth="1"/>
    <col min="10" max="10" width="17.5546875" customWidth="1"/>
    <col min="11" max="11" width="178.109375" customWidth="1"/>
    <col min="12" max="21" width="7.5546875" customWidth="1"/>
  </cols>
  <sheetData>
    <row r="1" spans="1:21" ht="14.25" customHeight="1">
      <c r="A1" s="82" t="s">
        <v>165</v>
      </c>
      <c r="B1" s="82" t="s">
        <v>164</v>
      </c>
      <c r="C1" s="82" t="s">
        <v>133</v>
      </c>
      <c r="D1" s="82" t="s">
        <v>134</v>
      </c>
      <c r="E1" s="82" t="s">
        <v>135</v>
      </c>
      <c r="F1" s="82" t="s">
        <v>136</v>
      </c>
      <c r="G1" s="82" t="s">
        <v>137</v>
      </c>
      <c r="H1" s="82" t="s">
        <v>138</v>
      </c>
      <c r="I1" s="82" t="s">
        <v>139</v>
      </c>
      <c r="J1" s="82" t="s">
        <v>166</v>
      </c>
      <c r="K1" s="82" t="s">
        <v>140</v>
      </c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1" ht="14.25" customHeight="1">
      <c r="A2" t="s">
        <v>120</v>
      </c>
      <c r="B2" s="101">
        <f t="shared" ref="B2:B95" si="0">IF(H2="Bij",+I2,-I2)</f>
        <v>95</v>
      </c>
      <c r="C2">
        <v>20151228</v>
      </c>
      <c r="D2" t="s">
        <v>170</v>
      </c>
      <c r="E2" t="s">
        <v>141</v>
      </c>
      <c r="F2" t="s">
        <v>171</v>
      </c>
      <c r="G2" t="s">
        <v>149</v>
      </c>
      <c r="H2" t="s">
        <v>143</v>
      </c>
      <c r="I2">
        <v>95</v>
      </c>
      <c r="J2" t="s">
        <v>150</v>
      </c>
      <c r="K2" t="s">
        <v>236</v>
      </c>
    </row>
    <row r="3" spans="1:21" ht="14.25" customHeight="1">
      <c r="A3" t="s">
        <v>25</v>
      </c>
      <c r="B3" s="101">
        <f t="shared" si="0"/>
        <v>-315.43</v>
      </c>
      <c r="C3">
        <v>20151228</v>
      </c>
      <c r="D3" t="s">
        <v>223</v>
      </c>
      <c r="E3" t="s">
        <v>141</v>
      </c>
      <c r="F3" t="s">
        <v>156</v>
      </c>
      <c r="G3" t="s">
        <v>142</v>
      </c>
      <c r="H3" t="s">
        <v>146</v>
      </c>
      <c r="I3">
        <v>315.43</v>
      </c>
      <c r="J3" t="s">
        <v>181</v>
      </c>
      <c r="K3" t="s">
        <v>237</v>
      </c>
    </row>
    <row r="4" spans="1:21" ht="14.25" customHeight="1">
      <c r="A4" t="s">
        <v>114</v>
      </c>
      <c r="B4" s="101">
        <f t="shared" si="0"/>
        <v>-62.01</v>
      </c>
      <c r="C4">
        <v>20151228</v>
      </c>
      <c r="D4" t="s">
        <v>200</v>
      </c>
      <c r="E4" t="s">
        <v>141</v>
      </c>
      <c r="F4" t="s">
        <v>201</v>
      </c>
      <c r="G4" t="s">
        <v>142</v>
      </c>
      <c r="H4" t="s">
        <v>146</v>
      </c>
      <c r="I4">
        <v>62.01</v>
      </c>
      <c r="J4" t="s">
        <v>181</v>
      </c>
      <c r="K4" t="s">
        <v>238</v>
      </c>
    </row>
    <row r="5" spans="1:21" ht="14.25" customHeight="1">
      <c r="A5" t="s">
        <v>119</v>
      </c>
      <c r="B5" s="101">
        <f t="shared" si="0"/>
        <v>-2000</v>
      </c>
      <c r="C5">
        <v>20151215</v>
      </c>
      <c r="D5" t="s">
        <v>239</v>
      </c>
      <c r="E5" t="s">
        <v>141</v>
      </c>
      <c r="G5" t="s">
        <v>142</v>
      </c>
      <c r="H5" t="s">
        <v>146</v>
      </c>
      <c r="I5">
        <v>2000</v>
      </c>
      <c r="J5" t="s">
        <v>181</v>
      </c>
    </row>
    <row r="6" spans="1:21" ht="14.25" customHeight="1">
      <c r="A6" t="s">
        <v>120</v>
      </c>
      <c r="B6" s="101">
        <f t="shared" si="0"/>
        <v>80</v>
      </c>
      <c r="C6">
        <v>20151209</v>
      </c>
      <c r="D6" t="s">
        <v>186</v>
      </c>
      <c r="E6" t="s">
        <v>141</v>
      </c>
      <c r="F6" t="s">
        <v>187</v>
      </c>
      <c r="G6" t="s">
        <v>142</v>
      </c>
      <c r="H6" t="s">
        <v>143</v>
      </c>
      <c r="I6">
        <v>80</v>
      </c>
      <c r="J6" t="s">
        <v>181</v>
      </c>
      <c r="K6" t="s">
        <v>240</v>
      </c>
    </row>
    <row r="7" spans="1:21" ht="14.25" customHeight="1">
      <c r="A7" t="s">
        <v>120</v>
      </c>
      <c r="B7" s="101">
        <f t="shared" si="0"/>
        <v>80</v>
      </c>
      <c r="C7">
        <v>20151208</v>
      </c>
      <c r="D7" t="s">
        <v>209</v>
      </c>
      <c r="E7" t="s">
        <v>141</v>
      </c>
      <c r="F7" t="s">
        <v>241</v>
      </c>
      <c r="G7" t="s">
        <v>142</v>
      </c>
      <c r="H7" t="s">
        <v>143</v>
      </c>
      <c r="I7">
        <v>80</v>
      </c>
      <c r="J7" t="s">
        <v>181</v>
      </c>
      <c r="K7" t="s">
        <v>242</v>
      </c>
    </row>
    <row r="8" spans="1:21" ht="14.25" customHeight="1">
      <c r="A8" t="s">
        <v>120</v>
      </c>
      <c r="B8" s="101">
        <f t="shared" si="0"/>
        <v>80</v>
      </c>
      <c r="C8">
        <v>20151208</v>
      </c>
      <c r="D8" t="s">
        <v>209</v>
      </c>
      <c r="E8" t="s">
        <v>141</v>
      </c>
      <c r="F8" t="s">
        <v>187</v>
      </c>
      <c r="G8" t="s">
        <v>142</v>
      </c>
      <c r="H8" t="s">
        <v>143</v>
      </c>
      <c r="I8">
        <v>80</v>
      </c>
      <c r="J8" t="s">
        <v>181</v>
      </c>
      <c r="K8" t="s">
        <v>243</v>
      </c>
    </row>
    <row r="9" spans="1:21" ht="14.25" customHeight="1">
      <c r="A9" t="s">
        <v>120</v>
      </c>
      <c r="B9" s="101">
        <f t="shared" si="0"/>
        <v>75</v>
      </c>
      <c r="C9">
        <v>20151201</v>
      </c>
      <c r="D9" t="s">
        <v>115</v>
      </c>
      <c r="E9" t="s">
        <v>141</v>
      </c>
      <c r="F9" t="s">
        <v>183</v>
      </c>
      <c r="G9" t="s">
        <v>149</v>
      </c>
      <c r="H9" t="s">
        <v>143</v>
      </c>
      <c r="I9">
        <v>75</v>
      </c>
      <c r="J9" t="s">
        <v>150</v>
      </c>
      <c r="K9" t="s">
        <v>244</v>
      </c>
    </row>
    <row r="10" spans="1:21" ht="14.25" customHeight="1">
      <c r="A10" t="s">
        <v>120</v>
      </c>
      <c r="B10" s="101">
        <f t="shared" si="0"/>
        <v>75</v>
      </c>
      <c r="C10">
        <v>20151201</v>
      </c>
      <c r="D10" t="s">
        <v>194</v>
      </c>
      <c r="E10" t="s">
        <v>141</v>
      </c>
      <c r="F10" t="s">
        <v>195</v>
      </c>
      <c r="G10" t="s">
        <v>149</v>
      </c>
      <c r="H10" t="s">
        <v>143</v>
      </c>
      <c r="I10">
        <v>75</v>
      </c>
      <c r="J10" t="s">
        <v>150</v>
      </c>
      <c r="K10" t="s">
        <v>245</v>
      </c>
    </row>
    <row r="11" spans="1:21" ht="14.25" customHeight="1">
      <c r="A11" t="s">
        <v>120</v>
      </c>
      <c r="B11" s="101">
        <f t="shared" si="0"/>
        <v>80</v>
      </c>
      <c r="C11">
        <v>20151201</v>
      </c>
      <c r="D11" t="s">
        <v>198</v>
      </c>
      <c r="E11" t="s">
        <v>141</v>
      </c>
      <c r="F11" t="s">
        <v>158</v>
      </c>
      <c r="G11" t="s">
        <v>142</v>
      </c>
      <c r="H11" t="s">
        <v>143</v>
      </c>
      <c r="I11">
        <v>80</v>
      </c>
      <c r="J11" t="s">
        <v>181</v>
      </c>
      <c r="K11" t="s">
        <v>246</v>
      </c>
    </row>
    <row r="12" spans="1:21" ht="14.25" customHeight="1">
      <c r="A12" t="s">
        <v>114</v>
      </c>
      <c r="B12" s="101">
        <f t="shared" si="0"/>
        <v>-62.01</v>
      </c>
      <c r="C12">
        <v>20151130</v>
      </c>
      <c r="D12" t="s">
        <v>200</v>
      </c>
      <c r="E12" t="s">
        <v>141</v>
      </c>
      <c r="F12" t="s">
        <v>201</v>
      </c>
      <c r="G12" t="s">
        <v>142</v>
      </c>
      <c r="H12" t="s">
        <v>146</v>
      </c>
      <c r="I12">
        <v>62.01</v>
      </c>
      <c r="J12" t="s">
        <v>181</v>
      </c>
      <c r="K12" t="s">
        <v>247</v>
      </c>
    </row>
    <row r="13" spans="1:21" ht="14.25" customHeight="1">
      <c r="A13" t="s">
        <v>120</v>
      </c>
      <c r="B13" s="101">
        <f t="shared" si="0"/>
        <v>95</v>
      </c>
      <c r="C13">
        <v>20151125</v>
      </c>
      <c r="D13" t="s">
        <v>170</v>
      </c>
      <c r="E13" t="s">
        <v>141</v>
      </c>
      <c r="F13" t="s">
        <v>171</v>
      </c>
      <c r="G13" t="s">
        <v>149</v>
      </c>
      <c r="H13" t="s">
        <v>143</v>
      </c>
      <c r="I13">
        <v>95</v>
      </c>
      <c r="J13" t="s">
        <v>150</v>
      </c>
      <c r="K13" t="s">
        <v>236</v>
      </c>
    </row>
    <row r="14" spans="1:21" ht="14.25" customHeight="1">
      <c r="A14" t="s">
        <v>120</v>
      </c>
      <c r="B14" s="101">
        <f t="shared" si="0"/>
        <v>95</v>
      </c>
      <c r="C14">
        <v>20151103</v>
      </c>
      <c r="D14" t="s">
        <v>248</v>
      </c>
      <c r="E14" t="s">
        <v>141</v>
      </c>
      <c r="F14" t="s">
        <v>249</v>
      </c>
      <c r="G14" t="s">
        <v>149</v>
      </c>
      <c r="H14" t="s">
        <v>143</v>
      </c>
      <c r="I14">
        <v>95</v>
      </c>
      <c r="J14" t="s">
        <v>150</v>
      </c>
      <c r="K14" t="s">
        <v>250</v>
      </c>
    </row>
    <row r="15" spans="1:21" ht="14.25" customHeight="1">
      <c r="A15" t="s">
        <v>120</v>
      </c>
      <c r="B15" s="101">
        <f t="shared" si="0"/>
        <v>75</v>
      </c>
      <c r="C15">
        <v>20151102</v>
      </c>
      <c r="D15" t="s">
        <v>115</v>
      </c>
      <c r="E15" t="s">
        <v>141</v>
      </c>
      <c r="F15" t="s">
        <v>183</v>
      </c>
      <c r="G15" t="s">
        <v>149</v>
      </c>
      <c r="H15" t="s">
        <v>143</v>
      </c>
      <c r="I15">
        <v>75</v>
      </c>
      <c r="J15" t="s">
        <v>150</v>
      </c>
      <c r="K15" t="s">
        <v>244</v>
      </c>
    </row>
    <row r="16" spans="1:21" ht="14.25" customHeight="1">
      <c r="A16" t="s">
        <v>120</v>
      </c>
      <c r="B16" s="101">
        <f t="shared" si="0"/>
        <v>75</v>
      </c>
      <c r="C16">
        <v>20151102</v>
      </c>
      <c r="D16" t="s">
        <v>194</v>
      </c>
      <c r="E16" t="s">
        <v>141</v>
      </c>
      <c r="F16" t="s">
        <v>195</v>
      </c>
      <c r="G16" t="s">
        <v>149</v>
      </c>
      <c r="H16" t="s">
        <v>143</v>
      </c>
      <c r="I16">
        <v>75</v>
      </c>
      <c r="J16" t="s">
        <v>150</v>
      </c>
      <c r="K16" t="s">
        <v>245</v>
      </c>
    </row>
    <row r="17" spans="1:11" ht="14.25" customHeight="1">
      <c r="A17" t="s">
        <v>120</v>
      </c>
      <c r="B17" s="101">
        <f t="shared" si="0"/>
        <v>80</v>
      </c>
      <c r="C17">
        <v>20151102</v>
      </c>
      <c r="D17" t="s">
        <v>198</v>
      </c>
      <c r="E17" t="s">
        <v>141</v>
      </c>
      <c r="F17" t="s">
        <v>158</v>
      </c>
      <c r="G17" t="s">
        <v>142</v>
      </c>
      <c r="H17" t="s">
        <v>143</v>
      </c>
      <c r="I17">
        <v>80</v>
      </c>
      <c r="J17" t="s">
        <v>181</v>
      </c>
      <c r="K17" t="s">
        <v>246</v>
      </c>
    </row>
    <row r="18" spans="1:11" ht="14.25" customHeight="1">
      <c r="A18" t="s">
        <v>114</v>
      </c>
      <c r="B18" s="101">
        <f t="shared" si="0"/>
        <v>-62.01</v>
      </c>
      <c r="C18">
        <v>20151028</v>
      </c>
      <c r="D18" t="s">
        <v>200</v>
      </c>
      <c r="E18" t="s">
        <v>141</v>
      </c>
      <c r="F18" t="s">
        <v>201</v>
      </c>
      <c r="G18" t="s">
        <v>142</v>
      </c>
      <c r="H18" t="s">
        <v>146</v>
      </c>
      <c r="I18">
        <v>62.01</v>
      </c>
      <c r="J18" t="s">
        <v>181</v>
      </c>
      <c r="K18" t="s">
        <v>251</v>
      </c>
    </row>
    <row r="19" spans="1:11" ht="14.25" customHeight="1">
      <c r="A19" t="s">
        <v>40</v>
      </c>
      <c r="B19" s="101">
        <f t="shared" si="0"/>
        <v>-27.43</v>
      </c>
      <c r="C19">
        <v>20151028</v>
      </c>
      <c r="D19" t="s">
        <v>212</v>
      </c>
      <c r="E19" t="s">
        <v>141</v>
      </c>
      <c r="G19" t="s">
        <v>145</v>
      </c>
      <c r="H19" t="s">
        <v>146</v>
      </c>
      <c r="I19">
        <v>27.43</v>
      </c>
      <c r="J19" t="s">
        <v>41</v>
      </c>
      <c r="K19" t="s">
        <v>252</v>
      </c>
    </row>
    <row r="20" spans="1:11" ht="14.25" customHeight="1">
      <c r="A20" t="s">
        <v>114</v>
      </c>
      <c r="B20" s="101">
        <f t="shared" si="0"/>
        <v>-62.01</v>
      </c>
      <c r="C20">
        <v>20151028</v>
      </c>
      <c r="D20" t="s">
        <v>200</v>
      </c>
      <c r="E20" t="s">
        <v>141</v>
      </c>
      <c r="F20" t="s">
        <v>201</v>
      </c>
      <c r="G20" t="s">
        <v>142</v>
      </c>
      <c r="H20" t="s">
        <v>146</v>
      </c>
      <c r="I20">
        <v>62.01</v>
      </c>
      <c r="J20" t="s">
        <v>181</v>
      </c>
      <c r="K20" t="s">
        <v>253</v>
      </c>
    </row>
    <row r="21" spans="1:11" ht="14.25" customHeight="1">
      <c r="A21" t="s">
        <v>120</v>
      </c>
      <c r="B21" s="101">
        <f t="shared" si="0"/>
        <v>95</v>
      </c>
      <c r="C21">
        <v>20151026</v>
      </c>
      <c r="D21" t="s">
        <v>170</v>
      </c>
      <c r="E21" t="s">
        <v>141</v>
      </c>
      <c r="F21" t="s">
        <v>171</v>
      </c>
      <c r="G21" t="s">
        <v>149</v>
      </c>
      <c r="H21" t="s">
        <v>143</v>
      </c>
      <c r="I21">
        <v>95</v>
      </c>
      <c r="J21" t="s">
        <v>150</v>
      </c>
      <c r="K21" t="s">
        <v>236</v>
      </c>
    </row>
    <row r="22" spans="1:11" ht="14.25" customHeight="1">
      <c r="A22" t="s">
        <v>120</v>
      </c>
      <c r="B22" s="101">
        <f t="shared" si="0"/>
        <v>75</v>
      </c>
      <c r="C22">
        <v>20151001</v>
      </c>
      <c r="D22" t="s">
        <v>115</v>
      </c>
      <c r="E22" t="s">
        <v>141</v>
      </c>
      <c r="F22" t="s">
        <v>183</v>
      </c>
      <c r="G22" t="s">
        <v>149</v>
      </c>
      <c r="H22" t="s">
        <v>143</v>
      </c>
      <c r="I22">
        <v>75</v>
      </c>
      <c r="J22" t="s">
        <v>150</v>
      </c>
      <c r="K22" t="s">
        <v>244</v>
      </c>
    </row>
    <row r="23" spans="1:11" ht="14.25" customHeight="1">
      <c r="A23" t="s">
        <v>120</v>
      </c>
      <c r="B23" s="101">
        <f t="shared" si="0"/>
        <v>75</v>
      </c>
      <c r="C23">
        <v>20151001</v>
      </c>
      <c r="D23" t="s">
        <v>194</v>
      </c>
      <c r="E23" t="s">
        <v>141</v>
      </c>
      <c r="F23" t="s">
        <v>195</v>
      </c>
      <c r="G23" t="s">
        <v>149</v>
      </c>
      <c r="H23" t="s">
        <v>143</v>
      </c>
      <c r="I23">
        <v>75</v>
      </c>
      <c r="J23" t="s">
        <v>150</v>
      </c>
      <c r="K23" t="s">
        <v>245</v>
      </c>
    </row>
    <row r="24" spans="1:11" ht="14.25" customHeight="1">
      <c r="A24" t="s">
        <v>120</v>
      </c>
      <c r="B24" s="101">
        <f t="shared" si="0"/>
        <v>80</v>
      </c>
      <c r="C24">
        <v>20151001</v>
      </c>
      <c r="D24" t="s">
        <v>198</v>
      </c>
      <c r="E24" t="s">
        <v>141</v>
      </c>
      <c r="F24" t="s">
        <v>158</v>
      </c>
      <c r="G24" t="s">
        <v>142</v>
      </c>
      <c r="H24" t="s">
        <v>143</v>
      </c>
      <c r="I24">
        <v>80</v>
      </c>
      <c r="J24" t="s">
        <v>181</v>
      </c>
      <c r="K24" t="s">
        <v>246</v>
      </c>
    </row>
    <row r="25" spans="1:11" ht="14.25" customHeight="1">
      <c r="A25" t="s">
        <v>120</v>
      </c>
      <c r="B25" s="101">
        <f t="shared" si="0"/>
        <v>475</v>
      </c>
      <c r="C25">
        <v>20150930</v>
      </c>
      <c r="D25" t="s">
        <v>248</v>
      </c>
      <c r="E25" t="s">
        <v>141</v>
      </c>
      <c r="F25" t="s">
        <v>249</v>
      </c>
      <c r="G25" t="s">
        <v>149</v>
      </c>
      <c r="H25" t="s">
        <v>143</v>
      </c>
      <c r="I25">
        <v>475</v>
      </c>
      <c r="J25" t="s">
        <v>150</v>
      </c>
      <c r="K25" t="s">
        <v>254</v>
      </c>
    </row>
    <row r="26" spans="1:11" ht="14.25" customHeight="1">
      <c r="A26" t="s">
        <v>120</v>
      </c>
      <c r="B26" s="101">
        <f t="shared" si="0"/>
        <v>95</v>
      </c>
      <c r="C26">
        <v>20150921</v>
      </c>
      <c r="D26" t="s">
        <v>170</v>
      </c>
      <c r="E26" t="s">
        <v>141</v>
      </c>
      <c r="F26" t="s">
        <v>171</v>
      </c>
      <c r="G26" t="s">
        <v>149</v>
      </c>
      <c r="H26" t="s">
        <v>143</v>
      </c>
      <c r="I26">
        <v>95</v>
      </c>
      <c r="J26" t="s">
        <v>150</v>
      </c>
      <c r="K26" t="s">
        <v>236</v>
      </c>
    </row>
    <row r="27" spans="1:11" ht="14.25" customHeight="1">
      <c r="A27" t="s">
        <v>120</v>
      </c>
      <c r="B27" s="101">
        <f t="shared" si="0"/>
        <v>80</v>
      </c>
      <c r="C27">
        <v>20150909</v>
      </c>
      <c r="D27" t="s">
        <v>186</v>
      </c>
      <c r="E27" t="s">
        <v>141</v>
      </c>
      <c r="F27" t="s">
        <v>187</v>
      </c>
      <c r="G27" t="s">
        <v>142</v>
      </c>
      <c r="H27" t="s">
        <v>143</v>
      </c>
      <c r="I27">
        <v>80</v>
      </c>
      <c r="J27" t="s">
        <v>181</v>
      </c>
      <c r="K27" t="s">
        <v>240</v>
      </c>
    </row>
    <row r="28" spans="1:11" ht="14.25" customHeight="1">
      <c r="A28" t="s">
        <v>120</v>
      </c>
      <c r="B28" s="101">
        <f t="shared" si="0"/>
        <v>75</v>
      </c>
      <c r="C28">
        <v>20150901</v>
      </c>
      <c r="D28" t="s">
        <v>115</v>
      </c>
      <c r="E28" t="s">
        <v>141</v>
      </c>
      <c r="F28" t="s">
        <v>183</v>
      </c>
      <c r="G28" t="s">
        <v>149</v>
      </c>
      <c r="H28" t="s">
        <v>143</v>
      </c>
      <c r="I28">
        <v>75</v>
      </c>
      <c r="J28" t="s">
        <v>150</v>
      </c>
      <c r="K28" t="s">
        <v>244</v>
      </c>
    </row>
    <row r="29" spans="1:11" ht="14.25" customHeight="1">
      <c r="A29" t="s">
        <v>120</v>
      </c>
      <c r="B29" s="101">
        <f t="shared" si="0"/>
        <v>75</v>
      </c>
      <c r="C29">
        <v>20150901</v>
      </c>
      <c r="D29" t="s">
        <v>194</v>
      </c>
      <c r="E29" t="s">
        <v>141</v>
      </c>
      <c r="F29" t="s">
        <v>195</v>
      </c>
      <c r="G29" t="s">
        <v>149</v>
      </c>
      <c r="H29" t="s">
        <v>143</v>
      </c>
      <c r="I29">
        <v>75</v>
      </c>
      <c r="J29" t="s">
        <v>150</v>
      </c>
      <c r="K29" t="s">
        <v>245</v>
      </c>
    </row>
    <row r="30" spans="1:11" ht="14.25" customHeight="1">
      <c r="A30" t="s">
        <v>120</v>
      </c>
      <c r="B30" s="101">
        <f t="shared" si="0"/>
        <v>80</v>
      </c>
      <c r="C30">
        <v>20150901</v>
      </c>
      <c r="D30" t="s">
        <v>198</v>
      </c>
      <c r="E30" t="s">
        <v>141</v>
      </c>
      <c r="F30" t="s">
        <v>158</v>
      </c>
      <c r="G30" t="s">
        <v>142</v>
      </c>
      <c r="H30" t="s">
        <v>143</v>
      </c>
      <c r="I30">
        <v>80</v>
      </c>
      <c r="J30" t="s">
        <v>181</v>
      </c>
      <c r="K30" t="s">
        <v>246</v>
      </c>
    </row>
    <row r="31" spans="1:11" ht="14.25" customHeight="1">
      <c r="A31" t="s">
        <v>114</v>
      </c>
      <c r="B31" s="101">
        <f t="shared" si="0"/>
        <v>-62.01</v>
      </c>
      <c r="C31">
        <v>20150831</v>
      </c>
      <c r="D31" t="s">
        <v>200</v>
      </c>
      <c r="E31" t="s">
        <v>141</v>
      </c>
      <c r="F31" t="s">
        <v>201</v>
      </c>
      <c r="G31" t="s">
        <v>142</v>
      </c>
      <c r="H31" t="s">
        <v>146</v>
      </c>
      <c r="I31">
        <v>62.01</v>
      </c>
      <c r="J31" t="s">
        <v>181</v>
      </c>
      <c r="K31" t="s">
        <v>255</v>
      </c>
    </row>
    <row r="32" spans="1:11" ht="14.25" customHeight="1">
      <c r="A32" t="s">
        <v>120</v>
      </c>
      <c r="B32" s="101">
        <f t="shared" si="0"/>
        <v>95</v>
      </c>
      <c r="C32">
        <v>20150820</v>
      </c>
      <c r="D32" t="s">
        <v>170</v>
      </c>
      <c r="E32" t="s">
        <v>141</v>
      </c>
      <c r="F32" t="s">
        <v>171</v>
      </c>
      <c r="G32" t="s">
        <v>149</v>
      </c>
      <c r="H32" t="s">
        <v>143</v>
      </c>
      <c r="I32">
        <v>95</v>
      </c>
      <c r="J32" t="s">
        <v>150</v>
      </c>
      <c r="K32" t="s">
        <v>236</v>
      </c>
    </row>
    <row r="33" spans="1:11" ht="14.25" customHeight="1">
      <c r="A33" t="s">
        <v>114</v>
      </c>
      <c r="B33" s="101">
        <f t="shared" si="0"/>
        <v>-62.01</v>
      </c>
      <c r="C33">
        <v>20150810</v>
      </c>
      <c r="D33" t="s">
        <v>200</v>
      </c>
      <c r="E33" t="s">
        <v>141</v>
      </c>
      <c r="F33" t="s">
        <v>201</v>
      </c>
      <c r="G33" t="s">
        <v>142</v>
      </c>
      <c r="H33" t="s">
        <v>146</v>
      </c>
      <c r="I33">
        <v>62.01</v>
      </c>
      <c r="J33" t="s">
        <v>181</v>
      </c>
      <c r="K33" t="s">
        <v>256</v>
      </c>
    </row>
    <row r="34" spans="1:11" ht="14.25" customHeight="1">
      <c r="A34" t="s">
        <v>120</v>
      </c>
      <c r="B34" s="101">
        <f t="shared" si="0"/>
        <v>80</v>
      </c>
      <c r="C34">
        <v>20150810</v>
      </c>
      <c r="D34" t="s">
        <v>186</v>
      </c>
      <c r="E34" t="s">
        <v>141</v>
      </c>
      <c r="F34" t="s">
        <v>187</v>
      </c>
      <c r="G34" t="s">
        <v>142</v>
      </c>
      <c r="H34" t="s">
        <v>143</v>
      </c>
      <c r="I34">
        <v>80</v>
      </c>
      <c r="J34" t="s">
        <v>181</v>
      </c>
      <c r="K34" t="s">
        <v>240</v>
      </c>
    </row>
    <row r="35" spans="1:11" ht="14.25" customHeight="1">
      <c r="A35" t="s">
        <v>120</v>
      </c>
      <c r="B35" s="101">
        <f t="shared" si="0"/>
        <v>75</v>
      </c>
      <c r="C35">
        <v>20150803</v>
      </c>
      <c r="D35" t="s">
        <v>115</v>
      </c>
      <c r="E35" t="s">
        <v>141</v>
      </c>
      <c r="F35" t="s">
        <v>183</v>
      </c>
      <c r="G35" t="s">
        <v>149</v>
      </c>
      <c r="H35" t="s">
        <v>143</v>
      </c>
      <c r="I35">
        <v>75</v>
      </c>
      <c r="J35" t="s">
        <v>150</v>
      </c>
      <c r="K35" t="s">
        <v>244</v>
      </c>
    </row>
    <row r="36" spans="1:11" ht="14.25" customHeight="1">
      <c r="A36" t="s">
        <v>120</v>
      </c>
      <c r="B36" s="101">
        <f t="shared" si="0"/>
        <v>75</v>
      </c>
      <c r="C36">
        <v>20150803</v>
      </c>
      <c r="D36" t="s">
        <v>194</v>
      </c>
      <c r="E36" t="s">
        <v>141</v>
      </c>
      <c r="F36" t="s">
        <v>195</v>
      </c>
      <c r="G36" t="s">
        <v>149</v>
      </c>
      <c r="H36" t="s">
        <v>143</v>
      </c>
      <c r="I36">
        <v>75</v>
      </c>
      <c r="J36" t="s">
        <v>150</v>
      </c>
      <c r="K36" t="s">
        <v>245</v>
      </c>
    </row>
    <row r="37" spans="1:11" ht="14.25" customHeight="1">
      <c r="A37" t="s">
        <v>120</v>
      </c>
      <c r="B37" s="101">
        <f t="shared" si="0"/>
        <v>80</v>
      </c>
      <c r="C37">
        <v>20150803</v>
      </c>
      <c r="D37" t="s">
        <v>198</v>
      </c>
      <c r="E37" t="s">
        <v>141</v>
      </c>
      <c r="F37" t="s">
        <v>158</v>
      </c>
      <c r="G37" t="s">
        <v>142</v>
      </c>
      <c r="H37" t="s">
        <v>143</v>
      </c>
      <c r="I37">
        <v>80</v>
      </c>
      <c r="J37" t="s">
        <v>181</v>
      </c>
      <c r="K37" t="s">
        <v>246</v>
      </c>
    </row>
    <row r="38" spans="1:11" ht="14.25" customHeight="1">
      <c r="A38" t="s">
        <v>40</v>
      </c>
      <c r="B38" s="101">
        <f t="shared" si="0"/>
        <v>-26</v>
      </c>
      <c r="C38">
        <v>20150728</v>
      </c>
      <c r="D38" t="s">
        <v>212</v>
      </c>
      <c r="E38" t="s">
        <v>141</v>
      </c>
      <c r="G38" t="s">
        <v>145</v>
      </c>
      <c r="H38" t="s">
        <v>146</v>
      </c>
      <c r="I38">
        <v>26</v>
      </c>
      <c r="J38" t="s">
        <v>41</v>
      </c>
      <c r="K38" t="s">
        <v>257</v>
      </c>
    </row>
    <row r="39" spans="1:11" ht="14.25" customHeight="1">
      <c r="A39" t="s">
        <v>120</v>
      </c>
      <c r="B39" s="101">
        <f t="shared" si="0"/>
        <v>95</v>
      </c>
      <c r="C39">
        <v>20150720</v>
      </c>
      <c r="D39" t="s">
        <v>170</v>
      </c>
      <c r="E39" t="s">
        <v>141</v>
      </c>
      <c r="F39" t="s">
        <v>171</v>
      </c>
      <c r="G39" t="s">
        <v>149</v>
      </c>
      <c r="H39" t="s">
        <v>143</v>
      </c>
      <c r="I39">
        <v>95</v>
      </c>
      <c r="J39" t="s">
        <v>150</v>
      </c>
      <c r="K39" t="s">
        <v>236</v>
      </c>
    </row>
    <row r="40" spans="1:11" ht="14.25" customHeight="1">
      <c r="A40" t="s">
        <v>120</v>
      </c>
      <c r="B40" s="101">
        <f t="shared" si="0"/>
        <v>80</v>
      </c>
      <c r="C40">
        <v>20150709</v>
      </c>
      <c r="D40" t="s">
        <v>186</v>
      </c>
      <c r="E40" t="s">
        <v>141</v>
      </c>
      <c r="F40" t="s">
        <v>187</v>
      </c>
      <c r="G40" t="s">
        <v>142</v>
      </c>
      <c r="H40" t="s">
        <v>143</v>
      </c>
      <c r="I40">
        <v>80</v>
      </c>
      <c r="J40" t="s">
        <v>181</v>
      </c>
      <c r="K40" t="s">
        <v>240</v>
      </c>
    </row>
    <row r="41" spans="1:11" ht="14.25" customHeight="1">
      <c r="A41" t="s">
        <v>42</v>
      </c>
      <c r="B41" s="101">
        <f t="shared" si="0"/>
        <v>-278.26</v>
      </c>
      <c r="C41">
        <v>20150706</v>
      </c>
      <c r="D41" t="s">
        <v>189</v>
      </c>
      <c r="E41" t="s">
        <v>141</v>
      </c>
      <c r="F41" t="s">
        <v>190</v>
      </c>
      <c r="G41" t="s">
        <v>142</v>
      </c>
      <c r="H41" t="s">
        <v>146</v>
      </c>
      <c r="I41">
        <v>278.26</v>
      </c>
      <c r="J41" t="s">
        <v>181</v>
      </c>
      <c r="K41" t="s">
        <v>258</v>
      </c>
    </row>
    <row r="42" spans="1:11" ht="14.25" customHeight="1">
      <c r="A42" t="s">
        <v>42</v>
      </c>
      <c r="B42" s="101">
        <f t="shared" si="0"/>
        <v>-115.38</v>
      </c>
      <c r="C42">
        <v>20150706</v>
      </c>
      <c r="D42" t="s">
        <v>259</v>
      </c>
      <c r="E42" t="s">
        <v>141</v>
      </c>
      <c r="F42" t="s">
        <v>260</v>
      </c>
      <c r="G42" t="s">
        <v>142</v>
      </c>
      <c r="H42" t="s">
        <v>146</v>
      </c>
      <c r="I42">
        <v>115.38</v>
      </c>
      <c r="J42" t="s">
        <v>181</v>
      </c>
      <c r="K42" t="s">
        <v>261</v>
      </c>
    </row>
    <row r="43" spans="1:11" ht="14.25" customHeight="1">
      <c r="A43" t="s">
        <v>114</v>
      </c>
      <c r="B43" s="101">
        <f t="shared" si="0"/>
        <v>-62.01</v>
      </c>
      <c r="C43">
        <v>20150706</v>
      </c>
      <c r="D43" t="s">
        <v>200</v>
      </c>
      <c r="E43" t="s">
        <v>141</v>
      </c>
      <c r="F43" t="s">
        <v>201</v>
      </c>
      <c r="G43" t="s">
        <v>142</v>
      </c>
      <c r="H43" t="s">
        <v>146</v>
      </c>
      <c r="I43">
        <v>62.01</v>
      </c>
      <c r="J43" t="s">
        <v>181</v>
      </c>
      <c r="K43" t="s">
        <v>262</v>
      </c>
    </row>
    <row r="44" spans="1:11" ht="14.25" customHeight="1">
      <c r="A44" t="s">
        <v>120</v>
      </c>
      <c r="B44" s="101">
        <f t="shared" si="0"/>
        <v>75</v>
      </c>
      <c r="C44">
        <v>20150701</v>
      </c>
      <c r="D44" t="s">
        <v>115</v>
      </c>
      <c r="E44" t="s">
        <v>141</v>
      </c>
      <c r="F44" t="s">
        <v>183</v>
      </c>
      <c r="G44" t="s">
        <v>149</v>
      </c>
      <c r="H44" t="s">
        <v>143</v>
      </c>
      <c r="I44">
        <v>75</v>
      </c>
      <c r="J44" t="s">
        <v>150</v>
      </c>
      <c r="K44" t="s">
        <v>244</v>
      </c>
    </row>
    <row r="45" spans="1:11" ht="14.25" customHeight="1">
      <c r="A45" t="s">
        <v>120</v>
      </c>
      <c r="B45" s="101">
        <f t="shared" si="0"/>
        <v>75</v>
      </c>
      <c r="C45">
        <v>20150701</v>
      </c>
      <c r="D45" t="s">
        <v>194</v>
      </c>
      <c r="E45" t="s">
        <v>141</v>
      </c>
      <c r="F45" t="s">
        <v>195</v>
      </c>
      <c r="G45" t="s">
        <v>149</v>
      </c>
      <c r="H45" t="s">
        <v>143</v>
      </c>
      <c r="I45">
        <v>75</v>
      </c>
      <c r="J45" t="s">
        <v>150</v>
      </c>
      <c r="K45" t="s">
        <v>245</v>
      </c>
    </row>
    <row r="46" spans="1:11" ht="14.25" customHeight="1">
      <c r="A46" t="s">
        <v>120</v>
      </c>
      <c r="B46" s="101">
        <f t="shared" si="0"/>
        <v>80</v>
      </c>
      <c r="C46">
        <v>20150701</v>
      </c>
      <c r="D46" t="s">
        <v>198</v>
      </c>
      <c r="E46" t="s">
        <v>141</v>
      </c>
      <c r="F46" t="s">
        <v>158</v>
      </c>
      <c r="G46" t="s">
        <v>142</v>
      </c>
      <c r="H46" t="s">
        <v>143</v>
      </c>
      <c r="I46">
        <v>80</v>
      </c>
      <c r="J46" t="s">
        <v>181</v>
      </c>
      <c r="K46" t="s">
        <v>246</v>
      </c>
    </row>
    <row r="47" spans="1:11" ht="14.25" customHeight="1">
      <c r="A47" t="s">
        <v>120</v>
      </c>
      <c r="B47" s="101">
        <f t="shared" si="0"/>
        <v>95</v>
      </c>
      <c r="C47">
        <v>20150622</v>
      </c>
      <c r="D47" t="s">
        <v>170</v>
      </c>
      <c r="E47" t="s">
        <v>141</v>
      </c>
      <c r="F47" t="s">
        <v>171</v>
      </c>
      <c r="G47" t="s">
        <v>149</v>
      </c>
      <c r="H47" t="s">
        <v>143</v>
      </c>
      <c r="I47">
        <v>95</v>
      </c>
      <c r="J47" t="s">
        <v>150</v>
      </c>
      <c r="K47" t="s">
        <v>236</v>
      </c>
    </row>
    <row r="48" spans="1:11" ht="14.25" customHeight="1">
      <c r="A48" t="s">
        <v>33</v>
      </c>
      <c r="B48" s="101">
        <f t="shared" si="0"/>
        <v>-324.3</v>
      </c>
      <c r="C48">
        <v>20150609</v>
      </c>
      <c r="D48" t="s">
        <v>117</v>
      </c>
      <c r="E48" t="s">
        <v>141</v>
      </c>
      <c r="F48" t="s">
        <v>263</v>
      </c>
      <c r="G48" t="s">
        <v>142</v>
      </c>
      <c r="H48" t="s">
        <v>146</v>
      </c>
      <c r="I48">
        <v>324.3</v>
      </c>
      <c r="J48" t="s">
        <v>181</v>
      </c>
      <c r="K48" t="s">
        <v>264</v>
      </c>
    </row>
    <row r="49" spans="1:11" ht="14.25" customHeight="1">
      <c r="A49" t="s">
        <v>120</v>
      </c>
      <c r="B49" s="101">
        <f t="shared" si="0"/>
        <v>80</v>
      </c>
      <c r="C49">
        <v>20150609</v>
      </c>
      <c r="D49" t="s">
        <v>186</v>
      </c>
      <c r="E49" t="s">
        <v>141</v>
      </c>
      <c r="F49" t="s">
        <v>187</v>
      </c>
      <c r="G49" t="s">
        <v>142</v>
      </c>
      <c r="H49" t="s">
        <v>143</v>
      </c>
      <c r="I49">
        <v>80</v>
      </c>
      <c r="J49" t="s">
        <v>181</v>
      </c>
      <c r="K49" t="s">
        <v>240</v>
      </c>
    </row>
    <row r="50" spans="1:11" ht="14.25" customHeight="1">
      <c r="A50" t="s">
        <v>114</v>
      </c>
      <c r="B50" s="101">
        <f t="shared" si="0"/>
        <v>-62.01</v>
      </c>
      <c r="C50">
        <v>20150609</v>
      </c>
      <c r="D50" t="s">
        <v>200</v>
      </c>
      <c r="E50" t="s">
        <v>141</v>
      </c>
      <c r="F50" t="s">
        <v>201</v>
      </c>
      <c r="G50" t="s">
        <v>142</v>
      </c>
      <c r="H50" t="s">
        <v>146</v>
      </c>
      <c r="I50">
        <v>62.01</v>
      </c>
      <c r="J50" t="s">
        <v>181</v>
      </c>
      <c r="K50" t="s">
        <v>265</v>
      </c>
    </row>
    <row r="51" spans="1:11" ht="14.25" customHeight="1">
      <c r="A51" t="s">
        <v>120</v>
      </c>
      <c r="B51" s="101">
        <f t="shared" si="0"/>
        <v>75</v>
      </c>
      <c r="C51">
        <v>20150601</v>
      </c>
      <c r="D51" t="s">
        <v>115</v>
      </c>
      <c r="E51" t="s">
        <v>141</v>
      </c>
      <c r="F51" t="s">
        <v>183</v>
      </c>
      <c r="G51" t="s">
        <v>149</v>
      </c>
      <c r="H51" t="s">
        <v>143</v>
      </c>
      <c r="I51">
        <v>75</v>
      </c>
      <c r="J51" t="s">
        <v>150</v>
      </c>
      <c r="K51" t="s">
        <v>244</v>
      </c>
    </row>
    <row r="52" spans="1:11" ht="14.25" customHeight="1">
      <c r="A52" t="s">
        <v>120</v>
      </c>
      <c r="B52" s="101">
        <f t="shared" si="0"/>
        <v>75</v>
      </c>
      <c r="C52">
        <v>20150601</v>
      </c>
      <c r="D52" t="s">
        <v>194</v>
      </c>
      <c r="E52" t="s">
        <v>141</v>
      </c>
      <c r="F52" t="s">
        <v>195</v>
      </c>
      <c r="G52" t="s">
        <v>149</v>
      </c>
      <c r="H52" t="s">
        <v>143</v>
      </c>
      <c r="I52">
        <v>75</v>
      </c>
      <c r="J52" t="s">
        <v>150</v>
      </c>
      <c r="K52" t="s">
        <v>245</v>
      </c>
    </row>
    <row r="53" spans="1:11" ht="14.25" customHeight="1">
      <c r="A53" t="s">
        <v>120</v>
      </c>
      <c r="B53" s="101">
        <f t="shared" si="0"/>
        <v>80</v>
      </c>
      <c r="C53">
        <v>20150601</v>
      </c>
      <c r="D53" t="s">
        <v>198</v>
      </c>
      <c r="E53" t="s">
        <v>141</v>
      </c>
      <c r="F53" t="s">
        <v>158</v>
      </c>
      <c r="G53" t="s">
        <v>142</v>
      </c>
      <c r="H53" t="s">
        <v>143</v>
      </c>
      <c r="I53">
        <v>80</v>
      </c>
      <c r="J53" t="s">
        <v>181</v>
      </c>
      <c r="K53" t="s">
        <v>246</v>
      </c>
    </row>
    <row r="54" spans="1:11" ht="14.25" customHeight="1">
      <c r="A54" t="s">
        <v>120</v>
      </c>
      <c r="B54" s="101">
        <f t="shared" si="0"/>
        <v>950</v>
      </c>
      <c r="C54">
        <v>20150529</v>
      </c>
      <c r="D54" t="s">
        <v>248</v>
      </c>
      <c r="E54" t="s">
        <v>141</v>
      </c>
      <c r="F54" t="s">
        <v>249</v>
      </c>
      <c r="G54" t="s">
        <v>149</v>
      </c>
      <c r="H54" t="s">
        <v>143</v>
      </c>
      <c r="I54">
        <v>950</v>
      </c>
      <c r="J54" t="s">
        <v>150</v>
      </c>
      <c r="K54" t="s">
        <v>266</v>
      </c>
    </row>
    <row r="55" spans="1:11" ht="14.25" customHeight="1">
      <c r="A55" t="s">
        <v>25</v>
      </c>
      <c r="B55" s="101">
        <f t="shared" si="0"/>
        <v>-1155.23</v>
      </c>
      <c r="C55">
        <v>20150521</v>
      </c>
      <c r="D55" t="s">
        <v>223</v>
      </c>
      <c r="E55" t="s">
        <v>141</v>
      </c>
      <c r="F55" t="s">
        <v>156</v>
      </c>
      <c r="G55" t="s">
        <v>142</v>
      </c>
      <c r="H55" t="s">
        <v>146</v>
      </c>
      <c r="I55">
        <v>1155.23</v>
      </c>
      <c r="J55" t="s">
        <v>181</v>
      </c>
      <c r="K55" t="s">
        <v>267</v>
      </c>
    </row>
    <row r="56" spans="1:11" ht="14.25" customHeight="1">
      <c r="A56" t="s">
        <v>120</v>
      </c>
      <c r="B56" s="101">
        <f t="shared" si="0"/>
        <v>95</v>
      </c>
      <c r="C56">
        <v>20150521</v>
      </c>
      <c r="D56" t="s">
        <v>170</v>
      </c>
      <c r="E56" t="s">
        <v>141</v>
      </c>
      <c r="F56" t="s">
        <v>171</v>
      </c>
      <c r="G56" t="s">
        <v>149</v>
      </c>
      <c r="H56" t="s">
        <v>143</v>
      </c>
      <c r="I56">
        <v>95</v>
      </c>
      <c r="J56" t="s">
        <v>150</v>
      </c>
      <c r="K56" t="s">
        <v>236</v>
      </c>
    </row>
    <row r="57" spans="1:11" ht="14.25" customHeight="1">
      <c r="A57" t="s">
        <v>114</v>
      </c>
      <c r="B57" s="101">
        <f t="shared" si="0"/>
        <v>-62.01</v>
      </c>
      <c r="C57">
        <v>20150514</v>
      </c>
      <c r="D57" t="s">
        <v>200</v>
      </c>
      <c r="E57" t="s">
        <v>141</v>
      </c>
      <c r="F57" t="s">
        <v>201</v>
      </c>
      <c r="G57" t="s">
        <v>142</v>
      </c>
      <c r="H57" t="s">
        <v>146</v>
      </c>
      <c r="I57">
        <v>62.01</v>
      </c>
      <c r="J57" t="s">
        <v>181</v>
      </c>
      <c r="K57" t="s">
        <v>268</v>
      </c>
    </row>
    <row r="58" spans="1:11" ht="14.25" customHeight="1">
      <c r="A58" t="s">
        <v>120</v>
      </c>
      <c r="B58" s="101">
        <f t="shared" si="0"/>
        <v>80</v>
      </c>
      <c r="C58">
        <v>20150511</v>
      </c>
      <c r="D58" t="s">
        <v>186</v>
      </c>
      <c r="E58" t="s">
        <v>141</v>
      </c>
      <c r="F58" t="s">
        <v>187</v>
      </c>
      <c r="G58" t="s">
        <v>142</v>
      </c>
      <c r="H58" t="s">
        <v>143</v>
      </c>
      <c r="I58">
        <v>80</v>
      </c>
      <c r="J58" t="s">
        <v>181</v>
      </c>
      <c r="K58" t="s">
        <v>240</v>
      </c>
    </row>
    <row r="59" spans="1:11" ht="14.25" customHeight="1">
      <c r="A59" t="s">
        <v>120</v>
      </c>
      <c r="B59" s="101">
        <f t="shared" si="0"/>
        <v>75</v>
      </c>
      <c r="C59">
        <v>20150504</v>
      </c>
      <c r="D59" t="s">
        <v>115</v>
      </c>
      <c r="E59" t="s">
        <v>141</v>
      </c>
      <c r="F59" t="s">
        <v>183</v>
      </c>
      <c r="G59" t="s">
        <v>149</v>
      </c>
      <c r="H59" t="s">
        <v>143</v>
      </c>
      <c r="I59">
        <v>75</v>
      </c>
      <c r="J59" t="s">
        <v>150</v>
      </c>
      <c r="K59" t="s">
        <v>244</v>
      </c>
    </row>
    <row r="60" spans="1:11" ht="14.25" customHeight="1">
      <c r="A60" t="s">
        <v>120</v>
      </c>
      <c r="B60" s="101">
        <f t="shared" si="0"/>
        <v>75</v>
      </c>
      <c r="C60">
        <v>20150504</v>
      </c>
      <c r="D60" t="s">
        <v>194</v>
      </c>
      <c r="E60" t="s">
        <v>141</v>
      </c>
      <c r="F60" t="s">
        <v>195</v>
      </c>
      <c r="G60" t="s">
        <v>149</v>
      </c>
      <c r="H60" t="s">
        <v>143</v>
      </c>
      <c r="I60">
        <v>75</v>
      </c>
      <c r="J60" t="s">
        <v>150</v>
      </c>
      <c r="K60" t="s">
        <v>245</v>
      </c>
    </row>
    <row r="61" spans="1:11" ht="14.25" customHeight="1">
      <c r="A61" t="s">
        <v>120</v>
      </c>
      <c r="B61" s="101">
        <f t="shared" si="0"/>
        <v>80</v>
      </c>
      <c r="C61">
        <v>20150504</v>
      </c>
      <c r="D61" t="s">
        <v>198</v>
      </c>
      <c r="E61" t="s">
        <v>141</v>
      </c>
      <c r="F61" t="s">
        <v>158</v>
      </c>
      <c r="G61" t="s">
        <v>142</v>
      </c>
      <c r="H61" t="s">
        <v>143</v>
      </c>
      <c r="I61">
        <v>80</v>
      </c>
      <c r="J61" t="s">
        <v>181</v>
      </c>
      <c r="K61" t="s">
        <v>246</v>
      </c>
    </row>
    <row r="62" spans="1:11" ht="14.25" customHeight="1">
      <c r="A62" t="s">
        <v>42</v>
      </c>
      <c r="B62" s="101">
        <f t="shared" si="0"/>
        <v>-695</v>
      </c>
      <c r="C62">
        <v>20150428</v>
      </c>
      <c r="D62" t="s">
        <v>259</v>
      </c>
      <c r="E62" t="s">
        <v>141</v>
      </c>
      <c r="F62" t="s">
        <v>260</v>
      </c>
      <c r="G62" t="s">
        <v>142</v>
      </c>
      <c r="H62" t="s">
        <v>146</v>
      </c>
      <c r="I62">
        <v>695</v>
      </c>
      <c r="J62" t="s">
        <v>181</v>
      </c>
      <c r="K62" t="s">
        <v>269</v>
      </c>
    </row>
    <row r="63" spans="1:11" ht="14.25" customHeight="1">
      <c r="A63" t="s">
        <v>40</v>
      </c>
      <c r="B63" s="101">
        <f t="shared" si="0"/>
        <v>-26.35</v>
      </c>
      <c r="C63">
        <v>20150428</v>
      </c>
      <c r="D63" t="s">
        <v>212</v>
      </c>
      <c r="E63" t="s">
        <v>141</v>
      </c>
      <c r="G63" t="s">
        <v>145</v>
      </c>
      <c r="H63" t="s">
        <v>146</v>
      </c>
      <c r="I63">
        <v>26.35</v>
      </c>
      <c r="J63" t="s">
        <v>41</v>
      </c>
      <c r="K63" t="s">
        <v>270</v>
      </c>
    </row>
    <row r="64" spans="1:11" ht="14.25" customHeight="1">
      <c r="A64" t="s">
        <v>120</v>
      </c>
      <c r="B64" s="101">
        <f t="shared" si="0"/>
        <v>95</v>
      </c>
      <c r="C64">
        <v>20150421</v>
      </c>
      <c r="D64" t="s">
        <v>170</v>
      </c>
      <c r="E64" t="s">
        <v>141</v>
      </c>
      <c r="F64" t="s">
        <v>171</v>
      </c>
      <c r="G64" t="s">
        <v>149</v>
      </c>
      <c r="H64" t="s">
        <v>143</v>
      </c>
      <c r="I64">
        <v>95</v>
      </c>
      <c r="J64" t="s">
        <v>150</v>
      </c>
      <c r="K64" t="s">
        <v>236</v>
      </c>
    </row>
    <row r="65" spans="1:11" ht="14.25" customHeight="1">
      <c r="A65" t="s">
        <v>42</v>
      </c>
      <c r="B65" s="101">
        <f t="shared" si="0"/>
        <v>676.35</v>
      </c>
      <c r="C65">
        <v>20150417</v>
      </c>
      <c r="D65" t="s">
        <v>271</v>
      </c>
      <c r="E65" t="s">
        <v>141</v>
      </c>
      <c r="F65" t="s">
        <v>156</v>
      </c>
      <c r="G65" t="s">
        <v>149</v>
      </c>
      <c r="H65" t="s">
        <v>143</v>
      </c>
      <c r="I65">
        <v>676.35</v>
      </c>
      <c r="J65" t="s">
        <v>150</v>
      </c>
      <c r="K65" t="s">
        <v>272</v>
      </c>
    </row>
    <row r="66" spans="1:11" ht="14.25" customHeight="1">
      <c r="A66" t="s">
        <v>120</v>
      </c>
      <c r="B66" s="101">
        <f t="shared" si="0"/>
        <v>75</v>
      </c>
      <c r="C66">
        <v>20150401</v>
      </c>
      <c r="D66" t="s">
        <v>115</v>
      </c>
      <c r="E66" t="s">
        <v>141</v>
      </c>
      <c r="F66" t="s">
        <v>183</v>
      </c>
      <c r="G66" t="s">
        <v>149</v>
      </c>
      <c r="H66" t="s">
        <v>143</v>
      </c>
      <c r="I66">
        <v>75</v>
      </c>
      <c r="J66" t="s">
        <v>150</v>
      </c>
      <c r="K66" t="s">
        <v>244</v>
      </c>
    </row>
    <row r="67" spans="1:11" ht="14.25" customHeight="1">
      <c r="A67" t="s">
        <v>120</v>
      </c>
      <c r="B67" s="101">
        <f t="shared" si="0"/>
        <v>75</v>
      </c>
      <c r="C67">
        <v>20150401</v>
      </c>
      <c r="D67" t="s">
        <v>194</v>
      </c>
      <c r="E67" t="s">
        <v>141</v>
      </c>
      <c r="F67" t="s">
        <v>195</v>
      </c>
      <c r="G67" t="s">
        <v>149</v>
      </c>
      <c r="H67" t="s">
        <v>143</v>
      </c>
      <c r="I67">
        <v>75</v>
      </c>
      <c r="J67" t="s">
        <v>150</v>
      </c>
      <c r="K67" t="s">
        <v>245</v>
      </c>
    </row>
    <row r="68" spans="1:11" ht="14.25" customHeight="1">
      <c r="A68" t="s">
        <v>120</v>
      </c>
      <c r="B68" s="101">
        <f t="shared" si="0"/>
        <v>80</v>
      </c>
      <c r="C68">
        <v>20150401</v>
      </c>
      <c r="D68" t="s">
        <v>198</v>
      </c>
      <c r="E68" t="s">
        <v>141</v>
      </c>
      <c r="F68" t="s">
        <v>158</v>
      </c>
      <c r="G68" t="s">
        <v>142</v>
      </c>
      <c r="H68" t="s">
        <v>143</v>
      </c>
      <c r="I68">
        <v>80</v>
      </c>
      <c r="J68" t="s">
        <v>181</v>
      </c>
      <c r="K68" t="s">
        <v>246</v>
      </c>
    </row>
    <row r="69" spans="1:11" ht="14.25" customHeight="1">
      <c r="A69" t="s">
        <v>42</v>
      </c>
      <c r="B69" s="101">
        <f t="shared" si="0"/>
        <v>7.5</v>
      </c>
      <c r="C69">
        <v>20150326</v>
      </c>
      <c r="D69" t="s">
        <v>271</v>
      </c>
      <c r="E69" t="s">
        <v>141</v>
      </c>
      <c r="F69" t="s">
        <v>156</v>
      </c>
      <c r="G69" t="s">
        <v>149</v>
      </c>
      <c r="H69" t="s">
        <v>143</v>
      </c>
      <c r="I69">
        <v>7.5</v>
      </c>
      <c r="J69" t="s">
        <v>150</v>
      </c>
      <c r="K69" t="s">
        <v>273</v>
      </c>
    </row>
    <row r="70" spans="1:11" ht="14.25" customHeight="1">
      <c r="A70" t="s">
        <v>120</v>
      </c>
      <c r="B70" s="101">
        <f t="shared" si="0"/>
        <v>95</v>
      </c>
      <c r="C70">
        <v>20150320</v>
      </c>
      <c r="D70" t="s">
        <v>170</v>
      </c>
      <c r="E70" t="s">
        <v>141</v>
      </c>
      <c r="F70" t="s">
        <v>171</v>
      </c>
      <c r="G70" t="s">
        <v>149</v>
      </c>
      <c r="H70" t="s">
        <v>143</v>
      </c>
      <c r="I70">
        <v>95</v>
      </c>
      <c r="J70" t="s">
        <v>150</v>
      </c>
      <c r="K70" t="s">
        <v>236</v>
      </c>
    </row>
    <row r="71" spans="1:11" ht="14.25" customHeight="1">
      <c r="A71" t="s">
        <v>120</v>
      </c>
      <c r="B71" s="101">
        <f t="shared" si="0"/>
        <v>150</v>
      </c>
      <c r="C71">
        <v>20150313</v>
      </c>
      <c r="D71" t="s">
        <v>194</v>
      </c>
      <c r="E71" t="s">
        <v>141</v>
      </c>
      <c r="F71" t="s">
        <v>195</v>
      </c>
      <c r="G71" t="s">
        <v>149</v>
      </c>
      <c r="H71" t="s">
        <v>143</v>
      </c>
      <c r="I71">
        <v>150</v>
      </c>
      <c r="J71" t="s">
        <v>150</v>
      </c>
      <c r="K71" t="s">
        <v>274</v>
      </c>
    </row>
    <row r="72" spans="1:11" ht="14.25" customHeight="1">
      <c r="A72" t="s">
        <v>42</v>
      </c>
      <c r="B72" s="101">
        <f t="shared" si="0"/>
        <v>-1373.32</v>
      </c>
      <c r="C72">
        <v>20150313</v>
      </c>
      <c r="D72" t="s">
        <v>259</v>
      </c>
      <c r="E72" t="s">
        <v>141</v>
      </c>
      <c r="F72" t="s">
        <v>260</v>
      </c>
      <c r="G72" t="s">
        <v>142</v>
      </c>
      <c r="H72" t="s">
        <v>146</v>
      </c>
      <c r="I72">
        <v>1373.32</v>
      </c>
      <c r="J72" t="s">
        <v>181</v>
      </c>
      <c r="K72" t="s">
        <v>275</v>
      </c>
    </row>
    <row r="73" spans="1:11" ht="14.25" customHeight="1">
      <c r="A73" t="s">
        <v>119</v>
      </c>
      <c r="B73" s="101">
        <f t="shared" si="0"/>
        <v>1000</v>
      </c>
      <c r="C73">
        <v>20150313</v>
      </c>
      <c r="D73" t="s">
        <v>205</v>
      </c>
      <c r="E73" t="s">
        <v>141</v>
      </c>
      <c r="G73" t="s">
        <v>142</v>
      </c>
      <c r="H73" t="s">
        <v>143</v>
      </c>
      <c r="I73">
        <v>1000</v>
      </c>
      <c r="J73" t="s">
        <v>181</v>
      </c>
    </row>
    <row r="74" spans="1:11" ht="14.25" customHeight="1">
      <c r="A74" t="s">
        <v>114</v>
      </c>
      <c r="B74" s="101">
        <f t="shared" si="0"/>
        <v>-62.01</v>
      </c>
      <c r="C74">
        <v>20150313</v>
      </c>
      <c r="D74" t="s">
        <v>200</v>
      </c>
      <c r="E74" t="s">
        <v>141</v>
      </c>
      <c r="F74" t="s">
        <v>201</v>
      </c>
      <c r="G74" t="s">
        <v>142</v>
      </c>
      <c r="H74" t="s">
        <v>146</v>
      </c>
      <c r="I74">
        <v>62.01</v>
      </c>
      <c r="J74" t="s">
        <v>181</v>
      </c>
      <c r="K74" t="s">
        <v>276</v>
      </c>
    </row>
    <row r="75" spans="1:11" ht="14.25" customHeight="1">
      <c r="A75" t="s">
        <v>114</v>
      </c>
      <c r="B75" s="101">
        <f t="shared" si="0"/>
        <v>-62.01</v>
      </c>
      <c r="C75">
        <v>20150313</v>
      </c>
      <c r="D75" t="s">
        <v>200</v>
      </c>
      <c r="E75" t="s">
        <v>141</v>
      </c>
      <c r="F75" t="s">
        <v>201</v>
      </c>
      <c r="G75" t="s">
        <v>142</v>
      </c>
      <c r="H75" t="s">
        <v>146</v>
      </c>
      <c r="I75">
        <v>62.01</v>
      </c>
      <c r="J75" t="s">
        <v>181</v>
      </c>
      <c r="K75" t="s">
        <v>277</v>
      </c>
    </row>
    <row r="76" spans="1:11" ht="14.25" customHeight="1">
      <c r="A76" t="s">
        <v>42</v>
      </c>
      <c r="B76" s="101">
        <f t="shared" si="0"/>
        <v>-388.83</v>
      </c>
      <c r="C76">
        <v>20150313</v>
      </c>
      <c r="D76" t="s">
        <v>259</v>
      </c>
      <c r="E76" t="s">
        <v>141</v>
      </c>
      <c r="F76" t="s">
        <v>260</v>
      </c>
      <c r="G76" t="s">
        <v>142</v>
      </c>
      <c r="H76" t="s">
        <v>146</v>
      </c>
      <c r="I76">
        <v>388.83</v>
      </c>
      <c r="J76" t="s">
        <v>181</v>
      </c>
      <c r="K76" t="s">
        <v>278</v>
      </c>
    </row>
    <row r="77" spans="1:11" ht="14.25" customHeight="1">
      <c r="A77" t="s">
        <v>120</v>
      </c>
      <c r="B77" s="101">
        <f t="shared" si="0"/>
        <v>80</v>
      </c>
      <c r="C77">
        <v>20150309</v>
      </c>
      <c r="D77" t="s">
        <v>186</v>
      </c>
      <c r="E77" t="s">
        <v>141</v>
      </c>
      <c r="F77" t="s">
        <v>187</v>
      </c>
      <c r="G77" t="s">
        <v>142</v>
      </c>
      <c r="H77" t="s">
        <v>143</v>
      </c>
      <c r="I77">
        <v>80</v>
      </c>
      <c r="J77" t="s">
        <v>181</v>
      </c>
      <c r="K77" t="s">
        <v>240</v>
      </c>
    </row>
    <row r="78" spans="1:11" ht="14.25" customHeight="1">
      <c r="A78" t="s">
        <v>120</v>
      </c>
      <c r="B78" s="101">
        <f t="shared" si="0"/>
        <v>75</v>
      </c>
      <c r="C78">
        <v>20150302</v>
      </c>
      <c r="D78" t="s">
        <v>115</v>
      </c>
      <c r="E78" t="s">
        <v>141</v>
      </c>
      <c r="F78" t="s">
        <v>183</v>
      </c>
      <c r="G78" t="s">
        <v>149</v>
      </c>
      <c r="H78" t="s">
        <v>143</v>
      </c>
      <c r="I78">
        <v>75</v>
      </c>
      <c r="J78" t="s">
        <v>150</v>
      </c>
      <c r="K78" t="s">
        <v>244</v>
      </c>
    </row>
    <row r="79" spans="1:11" ht="14.25" customHeight="1">
      <c r="A79" t="s">
        <v>120</v>
      </c>
      <c r="B79" s="101">
        <f t="shared" si="0"/>
        <v>80</v>
      </c>
      <c r="C79">
        <v>20150302</v>
      </c>
      <c r="D79" t="s">
        <v>198</v>
      </c>
      <c r="E79" t="s">
        <v>141</v>
      </c>
      <c r="F79" t="s">
        <v>158</v>
      </c>
      <c r="G79" t="s">
        <v>142</v>
      </c>
      <c r="H79" t="s">
        <v>143</v>
      </c>
      <c r="I79">
        <v>80</v>
      </c>
      <c r="J79" t="s">
        <v>181</v>
      </c>
      <c r="K79" t="s">
        <v>246</v>
      </c>
    </row>
    <row r="80" spans="1:11" ht="14.25" customHeight="1">
      <c r="A80" t="s">
        <v>114</v>
      </c>
      <c r="B80" s="101">
        <f t="shared" si="0"/>
        <v>-62.01</v>
      </c>
      <c r="C80">
        <v>20150225</v>
      </c>
      <c r="D80" t="s">
        <v>200</v>
      </c>
      <c r="E80" t="s">
        <v>141</v>
      </c>
      <c r="F80" t="s">
        <v>201</v>
      </c>
      <c r="G80" t="s">
        <v>142</v>
      </c>
      <c r="H80" t="s">
        <v>146</v>
      </c>
      <c r="I80">
        <v>62.01</v>
      </c>
      <c r="J80" t="s">
        <v>181</v>
      </c>
      <c r="K80" t="s">
        <v>279</v>
      </c>
    </row>
    <row r="81" spans="1:11" ht="14.25" customHeight="1">
      <c r="A81" t="s">
        <v>120</v>
      </c>
      <c r="B81" s="101">
        <f t="shared" si="0"/>
        <v>95</v>
      </c>
      <c r="C81">
        <v>20150220</v>
      </c>
      <c r="D81" t="s">
        <v>170</v>
      </c>
      <c r="E81" t="s">
        <v>141</v>
      </c>
      <c r="F81" t="s">
        <v>171</v>
      </c>
      <c r="G81" t="s">
        <v>149</v>
      </c>
      <c r="H81" t="s">
        <v>143</v>
      </c>
      <c r="I81">
        <v>95</v>
      </c>
      <c r="J81" t="s">
        <v>150</v>
      </c>
      <c r="K81" t="s">
        <v>236</v>
      </c>
    </row>
    <row r="82" spans="1:11" ht="14.25" customHeight="1">
      <c r="A82" t="s">
        <v>42</v>
      </c>
      <c r="B82" s="101">
        <f t="shared" si="0"/>
        <v>-65.069999999999993</v>
      </c>
      <c r="C82">
        <v>20150213</v>
      </c>
      <c r="D82" t="s">
        <v>259</v>
      </c>
      <c r="E82" t="s">
        <v>141</v>
      </c>
      <c r="F82" t="s">
        <v>260</v>
      </c>
      <c r="G82" t="s">
        <v>142</v>
      </c>
      <c r="H82" t="s">
        <v>146</v>
      </c>
      <c r="I82">
        <v>65.069999999999993</v>
      </c>
      <c r="J82" t="s">
        <v>181</v>
      </c>
      <c r="K82" t="s">
        <v>280</v>
      </c>
    </row>
    <row r="83" spans="1:11" ht="14.25" customHeight="1">
      <c r="A83" t="s">
        <v>42</v>
      </c>
      <c r="B83" s="101">
        <f t="shared" si="0"/>
        <v>-686.66</v>
      </c>
      <c r="C83">
        <v>20150213</v>
      </c>
      <c r="D83" t="s">
        <v>259</v>
      </c>
      <c r="E83" t="s">
        <v>141</v>
      </c>
      <c r="F83" t="s">
        <v>260</v>
      </c>
      <c r="G83" t="s">
        <v>142</v>
      </c>
      <c r="H83" t="s">
        <v>146</v>
      </c>
      <c r="I83">
        <v>686.66</v>
      </c>
      <c r="J83" t="s">
        <v>181</v>
      </c>
      <c r="K83" t="s">
        <v>281</v>
      </c>
    </row>
    <row r="84" spans="1:11" ht="14.25" customHeight="1">
      <c r="A84" t="s">
        <v>120</v>
      </c>
      <c r="B84" s="101">
        <f t="shared" si="0"/>
        <v>80</v>
      </c>
      <c r="C84">
        <v>20150209</v>
      </c>
      <c r="D84" t="s">
        <v>186</v>
      </c>
      <c r="E84" t="s">
        <v>141</v>
      </c>
      <c r="F84" t="s">
        <v>187</v>
      </c>
      <c r="G84" t="s">
        <v>142</v>
      </c>
      <c r="H84" t="s">
        <v>143</v>
      </c>
      <c r="I84">
        <v>80</v>
      </c>
      <c r="J84" t="s">
        <v>181</v>
      </c>
      <c r="K84" t="s">
        <v>240</v>
      </c>
    </row>
    <row r="85" spans="1:11" ht="14.25" customHeight="1">
      <c r="A85" t="s">
        <v>42</v>
      </c>
      <c r="B85" s="101">
        <f t="shared" si="0"/>
        <v>-214.04</v>
      </c>
      <c r="C85">
        <v>20150209</v>
      </c>
      <c r="D85" t="s">
        <v>209</v>
      </c>
      <c r="E85" t="s">
        <v>141</v>
      </c>
      <c r="F85" t="s">
        <v>187</v>
      </c>
      <c r="G85" t="s">
        <v>142</v>
      </c>
      <c r="H85" t="s">
        <v>146</v>
      </c>
      <c r="I85">
        <v>214.04</v>
      </c>
      <c r="J85" t="s">
        <v>181</v>
      </c>
      <c r="K85" t="s">
        <v>282</v>
      </c>
    </row>
    <row r="86" spans="1:11" ht="14.25" customHeight="1">
      <c r="A86" t="s">
        <v>120</v>
      </c>
      <c r="B86" s="101">
        <f t="shared" si="0"/>
        <v>75</v>
      </c>
      <c r="C86">
        <v>20150202</v>
      </c>
      <c r="D86" t="s">
        <v>115</v>
      </c>
      <c r="E86" t="s">
        <v>141</v>
      </c>
      <c r="F86" t="s">
        <v>183</v>
      </c>
      <c r="G86" t="s">
        <v>149</v>
      </c>
      <c r="H86" t="s">
        <v>143</v>
      </c>
      <c r="I86">
        <v>75</v>
      </c>
      <c r="J86" t="s">
        <v>150</v>
      </c>
      <c r="K86" t="s">
        <v>244</v>
      </c>
    </row>
    <row r="87" spans="1:11" ht="14.25" customHeight="1">
      <c r="A87" t="s">
        <v>120</v>
      </c>
      <c r="B87" s="101">
        <f t="shared" si="0"/>
        <v>80</v>
      </c>
      <c r="C87">
        <v>20150202</v>
      </c>
      <c r="D87" t="s">
        <v>198</v>
      </c>
      <c r="E87" t="s">
        <v>141</v>
      </c>
      <c r="F87" t="s">
        <v>158</v>
      </c>
      <c r="G87" t="s">
        <v>142</v>
      </c>
      <c r="H87" t="s">
        <v>143</v>
      </c>
      <c r="I87">
        <v>80</v>
      </c>
      <c r="J87" t="s">
        <v>181</v>
      </c>
      <c r="K87" t="s">
        <v>246</v>
      </c>
    </row>
    <row r="88" spans="1:11" ht="14.25" customHeight="1">
      <c r="A88" t="s">
        <v>40</v>
      </c>
      <c r="B88" s="101">
        <f t="shared" si="0"/>
        <v>-25.71</v>
      </c>
      <c r="C88">
        <v>20150128</v>
      </c>
      <c r="D88" t="s">
        <v>212</v>
      </c>
      <c r="E88" t="s">
        <v>141</v>
      </c>
      <c r="G88" t="s">
        <v>145</v>
      </c>
      <c r="H88" t="s">
        <v>146</v>
      </c>
      <c r="I88">
        <v>25.71</v>
      </c>
      <c r="J88" t="s">
        <v>41</v>
      </c>
      <c r="K88" t="s">
        <v>283</v>
      </c>
    </row>
    <row r="89" spans="1:11" ht="14.25" customHeight="1">
      <c r="A89" t="s">
        <v>114</v>
      </c>
      <c r="B89" s="101">
        <f t="shared" si="0"/>
        <v>-60.49</v>
      </c>
      <c r="C89">
        <v>20150122</v>
      </c>
      <c r="D89" t="s">
        <v>200</v>
      </c>
      <c r="E89" t="s">
        <v>141</v>
      </c>
      <c r="F89" t="s">
        <v>201</v>
      </c>
      <c r="G89" t="s">
        <v>142</v>
      </c>
      <c r="H89" t="s">
        <v>146</v>
      </c>
      <c r="I89">
        <v>60.49</v>
      </c>
      <c r="J89" t="s">
        <v>181</v>
      </c>
      <c r="K89" t="s">
        <v>284</v>
      </c>
    </row>
    <row r="90" spans="1:11" ht="14.25" customHeight="1">
      <c r="A90" t="s">
        <v>120</v>
      </c>
      <c r="B90" s="101">
        <f t="shared" si="0"/>
        <v>95</v>
      </c>
      <c r="C90">
        <v>20150120</v>
      </c>
      <c r="D90" t="s">
        <v>170</v>
      </c>
      <c r="E90" t="s">
        <v>141</v>
      </c>
      <c r="F90" t="s">
        <v>171</v>
      </c>
      <c r="G90" t="s">
        <v>149</v>
      </c>
      <c r="H90" t="s">
        <v>143</v>
      </c>
      <c r="I90">
        <v>95</v>
      </c>
      <c r="J90" t="s">
        <v>150</v>
      </c>
      <c r="K90" t="s">
        <v>236</v>
      </c>
    </row>
    <row r="91" spans="1:11" ht="14.25" customHeight="1">
      <c r="A91" t="s">
        <v>42</v>
      </c>
      <c r="B91" s="101">
        <f t="shared" si="0"/>
        <v>-312.58999999999997</v>
      </c>
      <c r="C91">
        <v>20150113</v>
      </c>
      <c r="D91" t="s">
        <v>285</v>
      </c>
      <c r="E91" t="s">
        <v>141</v>
      </c>
      <c r="F91" t="s">
        <v>156</v>
      </c>
      <c r="G91" t="s">
        <v>142</v>
      </c>
      <c r="H91" t="s">
        <v>146</v>
      </c>
      <c r="I91">
        <v>312.58999999999997</v>
      </c>
      <c r="J91" t="s">
        <v>181</v>
      </c>
      <c r="K91" t="s">
        <v>286</v>
      </c>
    </row>
    <row r="92" spans="1:11" ht="14.25" customHeight="1">
      <c r="A92" t="s">
        <v>120</v>
      </c>
      <c r="B92" s="101">
        <f t="shared" si="0"/>
        <v>80</v>
      </c>
      <c r="C92">
        <v>20150109</v>
      </c>
      <c r="D92" t="s">
        <v>186</v>
      </c>
      <c r="E92" t="s">
        <v>141</v>
      </c>
      <c r="F92" t="s">
        <v>187</v>
      </c>
      <c r="G92" t="s">
        <v>142</v>
      </c>
      <c r="H92" t="s">
        <v>143</v>
      </c>
      <c r="I92">
        <v>80</v>
      </c>
      <c r="J92" t="s">
        <v>181</v>
      </c>
      <c r="K92" t="s">
        <v>240</v>
      </c>
    </row>
    <row r="93" spans="1:11" ht="14.25" customHeight="1">
      <c r="A93" t="s">
        <v>120</v>
      </c>
      <c r="B93" s="101">
        <f t="shared" si="0"/>
        <v>75</v>
      </c>
      <c r="C93">
        <v>20150102</v>
      </c>
      <c r="D93" t="s">
        <v>115</v>
      </c>
      <c r="E93" t="s">
        <v>141</v>
      </c>
      <c r="F93" t="s">
        <v>183</v>
      </c>
      <c r="G93" t="s">
        <v>149</v>
      </c>
      <c r="H93" t="s">
        <v>143</v>
      </c>
      <c r="I93">
        <v>75</v>
      </c>
      <c r="J93" t="s">
        <v>150</v>
      </c>
      <c r="K93" t="s">
        <v>244</v>
      </c>
    </row>
    <row r="94" spans="1:11" ht="14.25" customHeight="1">
      <c r="A94" t="s">
        <v>120</v>
      </c>
      <c r="B94" s="101">
        <f t="shared" si="0"/>
        <v>75</v>
      </c>
      <c r="C94">
        <v>20150102</v>
      </c>
      <c r="D94" t="s">
        <v>287</v>
      </c>
      <c r="E94" t="s">
        <v>141</v>
      </c>
      <c r="F94" t="s">
        <v>288</v>
      </c>
      <c r="G94" t="s">
        <v>142</v>
      </c>
      <c r="H94" t="s">
        <v>143</v>
      </c>
      <c r="I94">
        <v>75</v>
      </c>
      <c r="J94" t="s">
        <v>181</v>
      </c>
      <c r="K94" t="s">
        <v>289</v>
      </c>
    </row>
    <row r="95" spans="1:11" ht="14.25" customHeight="1">
      <c r="A95" t="s">
        <v>120</v>
      </c>
      <c r="B95" s="101">
        <f t="shared" si="0"/>
        <v>80</v>
      </c>
      <c r="C95">
        <v>20150102</v>
      </c>
      <c r="D95" t="s">
        <v>198</v>
      </c>
      <c r="E95" t="s">
        <v>141</v>
      </c>
      <c r="F95" t="s">
        <v>158</v>
      </c>
      <c r="G95" t="s">
        <v>142</v>
      </c>
      <c r="H95" t="s">
        <v>143</v>
      </c>
      <c r="I95">
        <v>80</v>
      </c>
      <c r="J95" t="s">
        <v>181</v>
      </c>
      <c r="K95" t="s">
        <v>246</v>
      </c>
    </row>
    <row r="96" spans="1:11" ht="14.25" customHeight="1">
      <c r="B96" s="101"/>
    </row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U95" xr:uid="{00000000-0009-0000-0000-000006000000}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00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14.44140625" defaultRowHeight="15" customHeight="1"/>
  <cols>
    <col min="1" max="1" width="22.5546875" customWidth="1"/>
    <col min="2" max="2" width="15" customWidth="1"/>
    <col min="3" max="3" width="9.109375" customWidth="1"/>
    <col min="4" max="4" width="29.44140625" customWidth="1"/>
    <col min="5" max="5" width="20" customWidth="1"/>
    <col min="6" max="6" width="20.5546875" customWidth="1"/>
    <col min="7" max="7" width="7.88671875" customWidth="1"/>
    <col min="8" max="8" width="8" customWidth="1"/>
    <col min="9" max="9" width="14.88671875" customWidth="1"/>
    <col min="10" max="10" width="17.5546875" customWidth="1"/>
    <col min="11" max="11" width="176.44140625" customWidth="1"/>
    <col min="12" max="21" width="7.5546875" customWidth="1"/>
  </cols>
  <sheetData>
    <row r="1" spans="1:21" ht="14.4">
      <c r="A1" s="82" t="s">
        <v>165</v>
      </c>
      <c r="B1" s="82" t="s">
        <v>164</v>
      </c>
      <c r="C1" s="82" t="s">
        <v>133</v>
      </c>
      <c r="D1" s="82" t="s">
        <v>134</v>
      </c>
      <c r="E1" s="82" t="s">
        <v>135</v>
      </c>
      <c r="F1" s="82" t="s">
        <v>136</v>
      </c>
      <c r="G1" s="82" t="s">
        <v>137</v>
      </c>
      <c r="H1" s="82" t="s">
        <v>138</v>
      </c>
      <c r="I1" s="82" t="s">
        <v>139</v>
      </c>
      <c r="J1" s="82" t="s">
        <v>166</v>
      </c>
      <c r="K1" s="82" t="s">
        <v>140</v>
      </c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1" ht="14.4">
      <c r="A2" t="s">
        <v>120</v>
      </c>
      <c r="B2" s="101">
        <f t="shared" ref="B2:B95" si="0">IF(H2="Bij",+I2,-I2)</f>
        <v>95</v>
      </c>
      <c r="C2">
        <v>20141222</v>
      </c>
      <c r="D2" t="s">
        <v>170</v>
      </c>
      <c r="E2" t="s">
        <v>141</v>
      </c>
      <c r="F2" t="s">
        <v>171</v>
      </c>
      <c r="G2" t="s">
        <v>149</v>
      </c>
      <c r="H2" t="s">
        <v>143</v>
      </c>
      <c r="I2">
        <v>95</v>
      </c>
      <c r="J2" t="s">
        <v>150</v>
      </c>
      <c r="K2" t="s">
        <v>290</v>
      </c>
    </row>
    <row r="3" spans="1:21" ht="14.4">
      <c r="A3" t="s">
        <v>114</v>
      </c>
      <c r="B3" s="101">
        <f t="shared" si="0"/>
        <v>-60.49</v>
      </c>
      <c r="C3">
        <v>20141216</v>
      </c>
      <c r="D3" t="s">
        <v>200</v>
      </c>
      <c r="E3" t="s">
        <v>141</v>
      </c>
      <c r="F3" t="s">
        <v>201</v>
      </c>
      <c r="G3" t="s">
        <v>142</v>
      </c>
      <c r="H3" t="s">
        <v>146</v>
      </c>
      <c r="I3">
        <v>60.49</v>
      </c>
      <c r="J3" t="s">
        <v>181</v>
      </c>
      <c r="K3" t="s">
        <v>291</v>
      </c>
    </row>
    <row r="4" spans="1:21" ht="14.4">
      <c r="A4" t="s">
        <v>120</v>
      </c>
      <c r="B4" s="101">
        <f t="shared" si="0"/>
        <v>80</v>
      </c>
      <c r="C4">
        <v>20141209</v>
      </c>
      <c r="D4" t="s">
        <v>186</v>
      </c>
      <c r="E4" t="s">
        <v>141</v>
      </c>
      <c r="F4" t="s">
        <v>187</v>
      </c>
      <c r="G4" t="s">
        <v>142</v>
      </c>
      <c r="H4" t="s">
        <v>143</v>
      </c>
      <c r="I4">
        <v>80</v>
      </c>
      <c r="J4" t="s">
        <v>181</v>
      </c>
      <c r="K4" t="s">
        <v>240</v>
      </c>
    </row>
    <row r="5" spans="1:21" ht="14.4">
      <c r="A5" t="s">
        <v>120</v>
      </c>
      <c r="B5" s="101">
        <f t="shared" si="0"/>
        <v>75</v>
      </c>
      <c r="C5">
        <v>20141201</v>
      </c>
      <c r="D5" t="s">
        <v>115</v>
      </c>
      <c r="E5" t="s">
        <v>141</v>
      </c>
      <c r="F5" t="s">
        <v>183</v>
      </c>
      <c r="G5" t="s">
        <v>149</v>
      </c>
      <c r="H5" t="s">
        <v>143</v>
      </c>
      <c r="I5">
        <v>75</v>
      </c>
      <c r="J5" t="s">
        <v>150</v>
      </c>
      <c r="K5" t="s">
        <v>244</v>
      </c>
    </row>
    <row r="6" spans="1:21" ht="14.4">
      <c r="A6" t="s">
        <v>120</v>
      </c>
      <c r="B6" s="101">
        <f t="shared" si="0"/>
        <v>75</v>
      </c>
      <c r="C6">
        <v>20141201</v>
      </c>
      <c r="D6" t="s">
        <v>287</v>
      </c>
      <c r="E6" t="s">
        <v>141</v>
      </c>
      <c r="F6" t="s">
        <v>288</v>
      </c>
      <c r="G6" t="s">
        <v>142</v>
      </c>
      <c r="H6" t="s">
        <v>143</v>
      </c>
      <c r="I6">
        <v>75</v>
      </c>
      <c r="J6" t="s">
        <v>181</v>
      </c>
      <c r="K6" t="s">
        <v>289</v>
      </c>
    </row>
    <row r="7" spans="1:21" ht="14.4">
      <c r="A7" t="s">
        <v>120</v>
      </c>
      <c r="B7" s="101">
        <f t="shared" si="0"/>
        <v>80</v>
      </c>
      <c r="C7">
        <v>20141201</v>
      </c>
      <c r="D7" t="s">
        <v>198</v>
      </c>
      <c r="E7" t="s">
        <v>141</v>
      </c>
      <c r="F7" t="s">
        <v>158</v>
      </c>
      <c r="G7" t="s">
        <v>142</v>
      </c>
      <c r="H7" t="s">
        <v>143</v>
      </c>
      <c r="I7">
        <v>80</v>
      </c>
      <c r="J7" t="s">
        <v>181</v>
      </c>
      <c r="K7" t="s">
        <v>246</v>
      </c>
    </row>
    <row r="8" spans="1:21" ht="14.4">
      <c r="A8" t="s">
        <v>120</v>
      </c>
      <c r="B8" s="101">
        <f t="shared" si="0"/>
        <v>95</v>
      </c>
      <c r="C8">
        <v>20141120</v>
      </c>
      <c r="D8" t="s">
        <v>170</v>
      </c>
      <c r="E8" t="s">
        <v>141</v>
      </c>
      <c r="F8" t="s">
        <v>171</v>
      </c>
      <c r="G8" t="s">
        <v>149</v>
      </c>
      <c r="H8" t="s">
        <v>143</v>
      </c>
      <c r="I8">
        <v>95</v>
      </c>
      <c r="J8" t="s">
        <v>150</v>
      </c>
      <c r="K8" t="s">
        <v>290</v>
      </c>
    </row>
    <row r="9" spans="1:21" ht="14.4">
      <c r="A9" t="s">
        <v>114</v>
      </c>
      <c r="B9" s="101">
        <f t="shared" si="0"/>
        <v>-60.49</v>
      </c>
      <c r="C9">
        <v>20141114</v>
      </c>
      <c r="D9" t="s">
        <v>200</v>
      </c>
      <c r="E9" t="s">
        <v>141</v>
      </c>
      <c r="F9" t="s">
        <v>201</v>
      </c>
      <c r="G9" t="s">
        <v>142</v>
      </c>
      <c r="H9" t="s">
        <v>146</v>
      </c>
      <c r="I9">
        <v>60.49</v>
      </c>
      <c r="J9" t="s">
        <v>181</v>
      </c>
      <c r="K9" t="s">
        <v>292</v>
      </c>
    </row>
    <row r="10" spans="1:21" ht="14.4">
      <c r="A10" t="s">
        <v>120</v>
      </c>
      <c r="B10" s="101">
        <f t="shared" si="0"/>
        <v>80</v>
      </c>
      <c r="C10">
        <v>20141110</v>
      </c>
      <c r="D10" t="s">
        <v>186</v>
      </c>
      <c r="E10" t="s">
        <v>141</v>
      </c>
      <c r="F10" t="s">
        <v>187</v>
      </c>
      <c r="G10" t="s">
        <v>142</v>
      </c>
      <c r="H10" t="s">
        <v>143</v>
      </c>
      <c r="I10">
        <v>80</v>
      </c>
      <c r="J10" t="s">
        <v>181</v>
      </c>
      <c r="K10" t="s">
        <v>240</v>
      </c>
    </row>
    <row r="11" spans="1:21" ht="14.4">
      <c r="A11" t="s">
        <v>120</v>
      </c>
      <c r="B11" s="101">
        <f t="shared" si="0"/>
        <v>75</v>
      </c>
      <c r="C11">
        <v>20141103</v>
      </c>
      <c r="D11" t="s">
        <v>115</v>
      </c>
      <c r="E11" t="s">
        <v>141</v>
      </c>
      <c r="F11" t="s">
        <v>183</v>
      </c>
      <c r="G11" t="s">
        <v>149</v>
      </c>
      <c r="H11" t="s">
        <v>143</v>
      </c>
      <c r="I11">
        <v>75</v>
      </c>
      <c r="J11" t="s">
        <v>150</v>
      </c>
      <c r="K11" t="s">
        <v>244</v>
      </c>
    </row>
    <row r="12" spans="1:21" ht="14.4">
      <c r="A12" t="s">
        <v>120</v>
      </c>
      <c r="B12" s="101">
        <f t="shared" si="0"/>
        <v>75</v>
      </c>
      <c r="C12">
        <v>20141103</v>
      </c>
      <c r="D12" t="s">
        <v>287</v>
      </c>
      <c r="E12" t="s">
        <v>141</v>
      </c>
      <c r="F12" t="s">
        <v>288</v>
      </c>
      <c r="G12" t="s">
        <v>142</v>
      </c>
      <c r="H12" t="s">
        <v>143</v>
      </c>
      <c r="I12">
        <v>75</v>
      </c>
      <c r="J12" t="s">
        <v>181</v>
      </c>
      <c r="K12" t="s">
        <v>289</v>
      </c>
    </row>
    <row r="13" spans="1:21" ht="14.4">
      <c r="A13" t="s">
        <v>120</v>
      </c>
      <c r="B13" s="101">
        <f t="shared" si="0"/>
        <v>80</v>
      </c>
      <c r="C13">
        <v>20141103</v>
      </c>
      <c r="D13" t="s">
        <v>198</v>
      </c>
      <c r="E13" t="s">
        <v>141</v>
      </c>
      <c r="F13" t="s">
        <v>158</v>
      </c>
      <c r="G13" t="s">
        <v>142</v>
      </c>
      <c r="H13" t="s">
        <v>143</v>
      </c>
      <c r="I13">
        <v>80</v>
      </c>
      <c r="J13" t="s">
        <v>181</v>
      </c>
      <c r="K13" t="s">
        <v>246</v>
      </c>
    </row>
    <row r="14" spans="1:21" ht="14.4">
      <c r="A14" t="s">
        <v>40</v>
      </c>
      <c r="B14" s="101">
        <f t="shared" si="0"/>
        <v>-25.78</v>
      </c>
      <c r="C14">
        <v>20141029</v>
      </c>
      <c r="D14" t="s">
        <v>212</v>
      </c>
      <c r="E14" t="s">
        <v>141</v>
      </c>
      <c r="G14" t="s">
        <v>145</v>
      </c>
      <c r="H14" t="s">
        <v>146</v>
      </c>
      <c r="I14">
        <v>25.78</v>
      </c>
      <c r="J14" t="s">
        <v>41</v>
      </c>
      <c r="K14" t="s">
        <v>293</v>
      </c>
    </row>
    <row r="15" spans="1:21" ht="14.4">
      <c r="A15" t="s">
        <v>120</v>
      </c>
      <c r="B15" s="101">
        <f t="shared" si="0"/>
        <v>95</v>
      </c>
      <c r="C15">
        <v>20141020</v>
      </c>
      <c r="D15" t="s">
        <v>170</v>
      </c>
      <c r="E15" t="s">
        <v>141</v>
      </c>
      <c r="F15" t="s">
        <v>171</v>
      </c>
      <c r="G15" t="s">
        <v>149</v>
      </c>
      <c r="H15" t="s">
        <v>143</v>
      </c>
      <c r="I15">
        <v>95</v>
      </c>
      <c r="J15" t="s">
        <v>150</v>
      </c>
      <c r="K15" t="s">
        <v>290</v>
      </c>
    </row>
    <row r="16" spans="1:21" ht="14.4">
      <c r="A16" t="s">
        <v>114</v>
      </c>
      <c r="B16" s="101">
        <f t="shared" si="0"/>
        <v>-60.49</v>
      </c>
      <c r="C16">
        <v>20141015</v>
      </c>
      <c r="D16" t="s">
        <v>200</v>
      </c>
      <c r="E16" t="s">
        <v>141</v>
      </c>
      <c r="F16" t="s">
        <v>201</v>
      </c>
      <c r="G16" t="s">
        <v>142</v>
      </c>
      <c r="H16" t="s">
        <v>146</v>
      </c>
      <c r="I16">
        <v>60.49</v>
      </c>
      <c r="J16" t="s">
        <v>181</v>
      </c>
      <c r="K16" t="s">
        <v>294</v>
      </c>
    </row>
    <row r="17" spans="1:11" ht="14.4">
      <c r="A17" t="s">
        <v>120</v>
      </c>
      <c r="B17" s="101">
        <f t="shared" si="0"/>
        <v>80</v>
      </c>
      <c r="C17">
        <v>20141009</v>
      </c>
      <c r="D17" t="s">
        <v>186</v>
      </c>
      <c r="E17" t="s">
        <v>141</v>
      </c>
      <c r="F17" t="s">
        <v>187</v>
      </c>
      <c r="G17" t="s">
        <v>142</v>
      </c>
      <c r="H17" t="s">
        <v>143</v>
      </c>
      <c r="I17">
        <v>80</v>
      </c>
      <c r="J17" t="s">
        <v>181</v>
      </c>
      <c r="K17" t="s">
        <v>240</v>
      </c>
    </row>
    <row r="18" spans="1:11" ht="14.4">
      <c r="A18" t="s">
        <v>120</v>
      </c>
      <c r="B18" s="101">
        <f t="shared" si="0"/>
        <v>75</v>
      </c>
      <c r="C18">
        <v>20141001</v>
      </c>
      <c r="D18" t="s">
        <v>115</v>
      </c>
      <c r="E18" t="s">
        <v>141</v>
      </c>
      <c r="F18" t="s">
        <v>183</v>
      </c>
      <c r="G18" t="s">
        <v>149</v>
      </c>
      <c r="H18" t="s">
        <v>143</v>
      </c>
      <c r="I18">
        <v>75</v>
      </c>
      <c r="J18" t="s">
        <v>150</v>
      </c>
      <c r="K18" t="s">
        <v>244</v>
      </c>
    </row>
    <row r="19" spans="1:11" ht="14.4">
      <c r="A19" t="s">
        <v>120</v>
      </c>
      <c r="B19" s="101">
        <f t="shared" si="0"/>
        <v>75</v>
      </c>
      <c r="C19">
        <v>20141001</v>
      </c>
      <c r="D19" t="s">
        <v>287</v>
      </c>
      <c r="E19" t="s">
        <v>141</v>
      </c>
      <c r="F19" t="s">
        <v>288</v>
      </c>
      <c r="G19" t="s">
        <v>142</v>
      </c>
      <c r="H19" t="s">
        <v>143</v>
      </c>
      <c r="I19">
        <v>75</v>
      </c>
      <c r="J19" t="s">
        <v>181</v>
      </c>
      <c r="K19" t="s">
        <v>289</v>
      </c>
    </row>
    <row r="20" spans="1:11" ht="14.4">
      <c r="A20" t="s">
        <v>120</v>
      </c>
      <c r="B20" s="101">
        <f t="shared" si="0"/>
        <v>80</v>
      </c>
      <c r="C20">
        <v>20141001</v>
      </c>
      <c r="D20" t="s">
        <v>198</v>
      </c>
      <c r="E20" t="s">
        <v>141</v>
      </c>
      <c r="F20" t="s">
        <v>158</v>
      </c>
      <c r="G20" t="s">
        <v>142</v>
      </c>
      <c r="H20" t="s">
        <v>143</v>
      </c>
      <c r="I20">
        <v>80</v>
      </c>
      <c r="J20" t="s">
        <v>181</v>
      </c>
      <c r="K20" t="s">
        <v>246</v>
      </c>
    </row>
    <row r="21" spans="1:11" ht="15.75" customHeight="1">
      <c r="A21" t="s">
        <v>119</v>
      </c>
      <c r="B21" s="101">
        <f t="shared" si="0"/>
        <v>-1000</v>
      </c>
      <c r="C21">
        <v>20140924</v>
      </c>
      <c r="D21" t="s">
        <v>239</v>
      </c>
      <c r="E21" t="s">
        <v>141</v>
      </c>
      <c r="F21">
        <v>7915477</v>
      </c>
      <c r="G21" t="s">
        <v>149</v>
      </c>
      <c r="H21" t="s">
        <v>146</v>
      </c>
      <c r="I21">
        <v>1000</v>
      </c>
      <c r="J21" t="s">
        <v>150</v>
      </c>
    </row>
    <row r="22" spans="1:11" ht="15.75" customHeight="1">
      <c r="A22" t="s">
        <v>120</v>
      </c>
      <c r="B22" s="101">
        <f t="shared" si="0"/>
        <v>95</v>
      </c>
      <c r="C22">
        <v>20140922</v>
      </c>
      <c r="D22" t="s">
        <v>295</v>
      </c>
      <c r="E22" t="s">
        <v>141</v>
      </c>
      <c r="F22" t="s">
        <v>296</v>
      </c>
      <c r="G22" t="s">
        <v>149</v>
      </c>
      <c r="H22" t="s">
        <v>143</v>
      </c>
      <c r="I22">
        <v>95</v>
      </c>
      <c r="J22" t="s">
        <v>150</v>
      </c>
      <c r="K22" t="s">
        <v>297</v>
      </c>
    </row>
    <row r="23" spans="1:11" ht="15.75" customHeight="1">
      <c r="A23" t="s">
        <v>120</v>
      </c>
      <c r="B23" s="101">
        <f t="shared" si="0"/>
        <v>80</v>
      </c>
      <c r="C23">
        <v>20140909</v>
      </c>
      <c r="D23" t="s">
        <v>186</v>
      </c>
      <c r="E23" t="s">
        <v>141</v>
      </c>
      <c r="F23" t="s">
        <v>187</v>
      </c>
      <c r="G23" t="s">
        <v>142</v>
      </c>
      <c r="H23" t="s">
        <v>143</v>
      </c>
      <c r="I23">
        <v>80</v>
      </c>
      <c r="J23" t="s">
        <v>181</v>
      </c>
      <c r="K23" t="s">
        <v>240</v>
      </c>
    </row>
    <row r="24" spans="1:11" ht="15.75" customHeight="1">
      <c r="A24" t="s">
        <v>120</v>
      </c>
      <c r="B24" s="101">
        <f t="shared" si="0"/>
        <v>75</v>
      </c>
      <c r="C24">
        <v>20140901</v>
      </c>
      <c r="D24" t="s">
        <v>115</v>
      </c>
      <c r="E24" t="s">
        <v>141</v>
      </c>
      <c r="F24" t="s">
        <v>183</v>
      </c>
      <c r="G24" t="s">
        <v>149</v>
      </c>
      <c r="H24" t="s">
        <v>143</v>
      </c>
      <c r="I24">
        <v>75</v>
      </c>
      <c r="J24" t="s">
        <v>150</v>
      </c>
      <c r="K24" t="s">
        <v>244</v>
      </c>
    </row>
    <row r="25" spans="1:11" ht="15.75" customHeight="1">
      <c r="A25" t="s">
        <v>120</v>
      </c>
      <c r="B25" s="101">
        <f t="shared" si="0"/>
        <v>75</v>
      </c>
      <c r="C25">
        <v>20140901</v>
      </c>
      <c r="D25" t="s">
        <v>287</v>
      </c>
      <c r="E25" t="s">
        <v>141</v>
      </c>
      <c r="F25" t="s">
        <v>288</v>
      </c>
      <c r="G25" t="s">
        <v>142</v>
      </c>
      <c r="H25" t="s">
        <v>143</v>
      </c>
      <c r="I25">
        <v>75</v>
      </c>
      <c r="J25" t="s">
        <v>181</v>
      </c>
      <c r="K25" t="s">
        <v>289</v>
      </c>
    </row>
    <row r="26" spans="1:11" ht="15.75" customHeight="1">
      <c r="A26" t="s">
        <v>120</v>
      </c>
      <c r="B26" s="101">
        <f t="shared" si="0"/>
        <v>80</v>
      </c>
      <c r="C26">
        <v>20140901</v>
      </c>
      <c r="D26" t="s">
        <v>198</v>
      </c>
      <c r="E26" t="s">
        <v>141</v>
      </c>
      <c r="F26" t="s">
        <v>158</v>
      </c>
      <c r="G26" t="s">
        <v>142</v>
      </c>
      <c r="H26" t="s">
        <v>143</v>
      </c>
      <c r="I26">
        <v>80</v>
      </c>
      <c r="J26" t="s">
        <v>181</v>
      </c>
      <c r="K26" t="s">
        <v>246</v>
      </c>
    </row>
    <row r="27" spans="1:11" ht="15.75" customHeight="1">
      <c r="A27" t="s">
        <v>114</v>
      </c>
      <c r="B27" s="101">
        <f t="shared" si="0"/>
        <v>-60.49</v>
      </c>
      <c r="C27">
        <v>20140828</v>
      </c>
      <c r="D27" t="s">
        <v>200</v>
      </c>
      <c r="E27" t="s">
        <v>141</v>
      </c>
      <c r="F27" t="s">
        <v>201</v>
      </c>
      <c r="G27" t="s">
        <v>142</v>
      </c>
      <c r="H27" t="s">
        <v>146</v>
      </c>
      <c r="I27">
        <v>60.49</v>
      </c>
      <c r="J27" t="s">
        <v>181</v>
      </c>
      <c r="K27" t="s">
        <v>298</v>
      </c>
    </row>
    <row r="28" spans="1:11" ht="15.75" customHeight="1">
      <c r="A28" t="s">
        <v>120</v>
      </c>
      <c r="B28" s="101">
        <f t="shared" si="0"/>
        <v>95</v>
      </c>
      <c r="C28">
        <v>20140822</v>
      </c>
      <c r="D28" t="s">
        <v>295</v>
      </c>
      <c r="E28" t="s">
        <v>141</v>
      </c>
      <c r="F28" t="s">
        <v>296</v>
      </c>
      <c r="G28" t="s">
        <v>149</v>
      </c>
      <c r="H28" t="s">
        <v>143</v>
      </c>
      <c r="I28">
        <v>95</v>
      </c>
      <c r="J28" t="s">
        <v>150</v>
      </c>
      <c r="K28" t="s">
        <v>297</v>
      </c>
    </row>
    <row r="29" spans="1:11" ht="15.75" customHeight="1">
      <c r="A29" t="s">
        <v>42</v>
      </c>
      <c r="B29" s="101">
        <f t="shared" si="0"/>
        <v>-26.62</v>
      </c>
      <c r="C29">
        <v>20140821</v>
      </c>
      <c r="D29" t="s">
        <v>299</v>
      </c>
      <c r="E29" t="s">
        <v>141</v>
      </c>
      <c r="F29" t="s">
        <v>288</v>
      </c>
      <c r="G29" t="s">
        <v>142</v>
      </c>
      <c r="H29" t="s">
        <v>146</v>
      </c>
      <c r="I29">
        <v>26.62</v>
      </c>
      <c r="J29" t="s">
        <v>181</v>
      </c>
      <c r="K29" t="s">
        <v>300</v>
      </c>
    </row>
    <row r="30" spans="1:11" ht="15.75" customHeight="1">
      <c r="A30" t="s">
        <v>114</v>
      </c>
      <c r="B30" s="101">
        <f t="shared" si="0"/>
        <v>-60.49</v>
      </c>
      <c r="C30">
        <v>20140821</v>
      </c>
      <c r="D30" t="s">
        <v>200</v>
      </c>
      <c r="E30" t="s">
        <v>141</v>
      </c>
      <c r="F30" t="s">
        <v>201</v>
      </c>
      <c r="G30" t="s">
        <v>142</v>
      </c>
      <c r="H30" t="s">
        <v>146</v>
      </c>
      <c r="I30">
        <v>60.49</v>
      </c>
      <c r="J30" t="s">
        <v>181</v>
      </c>
      <c r="K30" t="s">
        <v>301</v>
      </c>
    </row>
    <row r="31" spans="1:11" ht="15.75" customHeight="1">
      <c r="A31" t="s">
        <v>120</v>
      </c>
      <c r="B31" s="101">
        <f t="shared" si="0"/>
        <v>80</v>
      </c>
      <c r="C31">
        <v>20140811</v>
      </c>
      <c r="D31" t="s">
        <v>186</v>
      </c>
      <c r="E31" t="s">
        <v>141</v>
      </c>
      <c r="F31" t="s">
        <v>187</v>
      </c>
      <c r="G31" t="s">
        <v>142</v>
      </c>
      <c r="H31" t="s">
        <v>143</v>
      </c>
      <c r="I31">
        <v>80</v>
      </c>
      <c r="J31" t="s">
        <v>181</v>
      </c>
      <c r="K31" t="s">
        <v>240</v>
      </c>
    </row>
    <row r="32" spans="1:11" ht="15.75" customHeight="1">
      <c r="A32" t="s">
        <v>120</v>
      </c>
      <c r="B32" s="101">
        <f t="shared" si="0"/>
        <v>75</v>
      </c>
      <c r="C32">
        <v>20140801</v>
      </c>
      <c r="D32" t="s">
        <v>115</v>
      </c>
      <c r="E32" t="s">
        <v>141</v>
      </c>
      <c r="F32" t="s">
        <v>183</v>
      </c>
      <c r="G32" t="s">
        <v>149</v>
      </c>
      <c r="H32" t="s">
        <v>143</v>
      </c>
      <c r="I32">
        <v>75</v>
      </c>
      <c r="J32" t="s">
        <v>150</v>
      </c>
      <c r="K32" t="s">
        <v>244</v>
      </c>
    </row>
    <row r="33" spans="1:11" ht="15.75" customHeight="1">
      <c r="A33" t="s">
        <v>120</v>
      </c>
      <c r="B33" s="101">
        <f t="shared" si="0"/>
        <v>80</v>
      </c>
      <c r="C33">
        <v>20140801</v>
      </c>
      <c r="D33" t="s">
        <v>198</v>
      </c>
      <c r="E33" t="s">
        <v>141</v>
      </c>
      <c r="F33" t="s">
        <v>158</v>
      </c>
      <c r="G33" t="s">
        <v>142</v>
      </c>
      <c r="H33" t="s">
        <v>143</v>
      </c>
      <c r="I33">
        <v>80</v>
      </c>
      <c r="J33" t="s">
        <v>181</v>
      </c>
      <c r="K33" t="s">
        <v>246</v>
      </c>
    </row>
    <row r="34" spans="1:11" ht="15.75" customHeight="1">
      <c r="A34" t="s">
        <v>120</v>
      </c>
      <c r="B34" s="101">
        <f t="shared" si="0"/>
        <v>75</v>
      </c>
      <c r="C34">
        <v>20140801</v>
      </c>
      <c r="D34" t="s">
        <v>287</v>
      </c>
      <c r="E34" t="s">
        <v>141</v>
      </c>
      <c r="F34" t="s">
        <v>288</v>
      </c>
      <c r="G34" t="s">
        <v>142</v>
      </c>
      <c r="H34" t="s">
        <v>143</v>
      </c>
      <c r="I34">
        <v>75</v>
      </c>
      <c r="J34" t="s">
        <v>181</v>
      </c>
      <c r="K34" t="s">
        <v>289</v>
      </c>
    </row>
    <row r="35" spans="1:11" ht="15.75" customHeight="1">
      <c r="A35" t="s">
        <v>40</v>
      </c>
      <c r="B35" s="101">
        <f t="shared" si="0"/>
        <v>-0.15</v>
      </c>
      <c r="C35">
        <v>20140729</v>
      </c>
      <c r="D35" t="s">
        <v>212</v>
      </c>
      <c r="E35" t="s">
        <v>141</v>
      </c>
      <c r="G35" t="s">
        <v>145</v>
      </c>
      <c r="H35" t="s">
        <v>146</v>
      </c>
      <c r="I35">
        <v>0.15</v>
      </c>
      <c r="J35" t="s">
        <v>41</v>
      </c>
      <c r="K35" t="s">
        <v>302</v>
      </c>
    </row>
    <row r="36" spans="1:11" ht="15.75" customHeight="1">
      <c r="A36" t="s">
        <v>40</v>
      </c>
      <c r="B36" s="101">
        <f t="shared" si="0"/>
        <v>-9.4</v>
      </c>
      <c r="C36">
        <v>20140729</v>
      </c>
      <c r="D36" t="s">
        <v>212</v>
      </c>
      <c r="E36" t="s">
        <v>141</v>
      </c>
      <c r="G36" t="s">
        <v>145</v>
      </c>
      <c r="H36" t="s">
        <v>146</v>
      </c>
      <c r="I36">
        <v>9.4</v>
      </c>
      <c r="J36" t="s">
        <v>41</v>
      </c>
      <c r="K36" t="s">
        <v>303</v>
      </c>
    </row>
    <row r="37" spans="1:11" ht="15.75" customHeight="1">
      <c r="A37" t="s">
        <v>120</v>
      </c>
      <c r="B37" s="101">
        <f t="shared" si="0"/>
        <v>95</v>
      </c>
      <c r="C37">
        <v>20140722</v>
      </c>
      <c r="D37" t="s">
        <v>295</v>
      </c>
      <c r="E37" t="s">
        <v>141</v>
      </c>
      <c r="F37" t="s">
        <v>296</v>
      </c>
      <c r="G37" t="s">
        <v>149</v>
      </c>
      <c r="H37" t="s">
        <v>143</v>
      </c>
      <c r="I37">
        <v>95</v>
      </c>
      <c r="J37" t="s">
        <v>150</v>
      </c>
      <c r="K37" t="s">
        <v>297</v>
      </c>
    </row>
    <row r="38" spans="1:11" ht="15.75" customHeight="1">
      <c r="A38" t="s">
        <v>120</v>
      </c>
      <c r="B38" s="101">
        <f t="shared" si="0"/>
        <v>80</v>
      </c>
      <c r="C38">
        <v>20140709</v>
      </c>
      <c r="D38" t="s">
        <v>186</v>
      </c>
      <c r="E38" t="s">
        <v>141</v>
      </c>
      <c r="F38" t="s">
        <v>187</v>
      </c>
      <c r="G38" t="s">
        <v>142</v>
      </c>
      <c r="H38" t="s">
        <v>143</v>
      </c>
      <c r="I38">
        <v>80</v>
      </c>
      <c r="J38" t="s">
        <v>181</v>
      </c>
      <c r="K38" t="s">
        <v>240</v>
      </c>
    </row>
    <row r="39" spans="1:11" ht="15.75" customHeight="1">
      <c r="A39" t="s">
        <v>114</v>
      </c>
      <c r="B39" s="101">
        <f t="shared" si="0"/>
        <v>-60.49</v>
      </c>
      <c r="C39">
        <v>20140702</v>
      </c>
      <c r="D39" t="s">
        <v>200</v>
      </c>
      <c r="E39" t="s">
        <v>141</v>
      </c>
      <c r="F39" t="s">
        <v>201</v>
      </c>
      <c r="G39" t="s">
        <v>142</v>
      </c>
      <c r="H39" t="s">
        <v>146</v>
      </c>
      <c r="I39">
        <v>60.49</v>
      </c>
      <c r="J39" t="s">
        <v>181</v>
      </c>
      <c r="K39" t="s">
        <v>304</v>
      </c>
    </row>
    <row r="40" spans="1:11" ht="15.75" customHeight="1">
      <c r="A40" t="s">
        <v>120</v>
      </c>
      <c r="B40" s="101">
        <f t="shared" si="0"/>
        <v>75</v>
      </c>
      <c r="C40">
        <v>20140701</v>
      </c>
      <c r="D40" t="s">
        <v>115</v>
      </c>
      <c r="E40" t="s">
        <v>141</v>
      </c>
      <c r="F40" t="s">
        <v>183</v>
      </c>
      <c r="G40" t="s">
        <v>149</v>
      </c>
      <c r="H40" t="s">
        <v>143</v>
      </c>
      <c r="I40">
        <v>75</v>
      </c>
      <c r="J40" t="s">
        <v>150</v>
      </c>
      <c r="K40" t="s">
        <v>244</v>
      </c>
    </row>
    <row r="41" spans="1:11" ht="15.75" customHeight="1">
      <c r="A41" t="s">
        <v>120</v>
      </c>
      <c r="B41" s="101">
        <f t="shared" si="0"/>
        <v>80</v>
      </c>
      <c r="C41">
        <v>20140701</v>
      </c>
      <c r="D41" t="s">
        <v>198</v>
      </c>
      <c r="E41" t="s">
        <v>141</v>
      </c>
      <c r="F41" t="s">
        <v>158</v>
      </c>
      <c r="G41" t="s">
        <v>142</v>
      </c>
      <c r="H41" t="s">
        <v>143</v>
      </c>
      <c r="I41">
        <v>80</v>
      </c>
      <c r="J41" t="s">
        <v>181</v>
      </c>
      <c r="K41" t="s">
        <v>246</v>
      </c>
    </row>
    <row r="42" spans="1:11" ht="15.75" customHeight="1">
      <c r="A42" t="s">
        <v>120</v>
      </c>
      <c r="B42" s="101">
        <f t="shared" si="0"/>
        <v>75</v>
      </c>
      <c r="C42">
        <v>20140701</v>
      </c>
      <c r="D42" t="s">
        <v>287</v>
      </c>
      <c r="E42" t="s">
        <v>141</v>
      </c>
      <c r="F42" t="s">
        <v>288</v>
      </c>
      <c r="G42" t="s">
        <v>142</v>
      </c>
      <c r="H42" t="s">
        <v>143</v>
      </c>
      <c r="I42">
        <v>75</v>
      </c>
      <c r="J42" t="s">
        <v>181</v>
      </c>
      <c r="K42" t="s">
        <v>289</v>
      </c>
    </row>
    <row r="43" spans="1:11" ht="15.75" customHeight="1">
      <c r="A43" t="s">
        <v>120</v>
      </c>
      <c r="B43" s="101">
        <f t="shared" si="0"/>
        <v>95</v>
      </c>
      <c r="C43">
        <v>20140630</v>
      </c>
      <c r="D43" t="s">
        <v>248</v>
      </c>
      <c r="E43" t="s">
        <v>141</v>
      </c>
      <c r="F43" t="s">
        <v>249</v>
      </c>
      <c r="G43" t="s">
        <v>149</v>
      </c>
      <c r="H43" t="s">
        <v>143</v>
      </c>
      <c r="I43">
        <v>95</v>
      </c>
      <c r="J43" t="s">
        <v>150</v>
      </c>
      <c r="K43" t="s">
        <v>305</v>
      </c>
    </row>
    <row r="44" spans="1:11" ht="15.75" customHeight="1">
      <c r="A44" t="s">
        <v>120</v>
      </c>
      <c r="B44" s="101">
        <f t="shared" si="0"/>
        <v>95</v>
      </c>
      <c r="C44">
        <v>20140623</v>
      </c>
      <c r="D44" t="s">
        <v>295</v>
      </c>
      <c r="E44" t="s">
        <v>141</v>
      </c>
      <c r="F44" t="s">
        <v>296</v>
      </c>
      <c r="G44" t="s">
        <v>149</v>
      </c>
      <c r="H44" t="s">
        <v>143</v>
      </c>
      <c r="I44">
        <v>95</v>
      </c>
      <c r="J44" t="s">
        <v>150</v>
      </c>
      <c r="K44" t="s">
        <v>297</v>
      </c>
    </row>
    <row r="45" spans="1:11" ht="15.75" customHeight="1">
      <c r="A45" t="s">
        <v>119</v>
      </c>
      <c r="B45" s="101">
        <f t="shared" si="0"/>
        <v>500</v>
      </c>
      <c r="C45">
        <v>20140616</v>
      </c>
      <c r="D45" t="s">
        <v>205</v>
      </c>
      <c r="E45" t="s">
        <v>141</v>
      </c>
      <c r="F45">
        <v>7915477</v>
      </c>
      <c r="G45" t="s">
        <v>149</v>
      </c>
      <c r="H45" t="s">
        <v>143</v>
      </c>
      <c r="I45">
        <v>500</v>
      </c>
      <c r="J45" t="s">
        <v>150</v>
      </c>
    </row>
    <row r="46" spans="1:11" ht="15.75" customHeight="1">
      <c r="A46" t="s">
        <v>120</v>
      </c>
      <c r="B46" s="101">
        <f t="shared" si="0"/>
        <v>-95</v>
      </c>
      <c r="C46">
        <v>20140616</v>
      </c>
      <c r="D46" t="s">
        <v>306</v>
      </c>
      <c r="E46" t="s">
        <v>141</v>
      </c>
      <c r="F46" t="s">
        <v>307</v>
      </c>
      <c r="G46" t="s">
        <v>142</v>
      </c>
      <c r="H46" t="s">
        <v>146</v>
      </c>
      <c r="I46">
        <v>95</v>
      </c>
      <c r="J46" t="s">
        <v>181</v>
      </c>
      <c r="K46" t="s">
        <v>308</v>
      </c>
    </row>
    <row r="47" spans="1:11" ht="15.75" customHeight="1">
      <c r="A47" t="s">
        <v>114</v>
      </c>
      <c r="B47" s="101">
        <f t="shared" si="0"/>
        <v>-60.49</v>
      </c>
      <c r="C47">
        <v>20140610</v>
      </c>
      <c r="D47" t="s">
        <v>200</v>
      </c>
      <c r="E47" t="s">
        <v>141</v>
      </c>
      <c r="F47" t="s">
        <v>201</v>
      </c>
      <c r="G47" t="s">
        <v>142</v>
      </c>
      <c r="H47" t="s">
        <v>146</v>
      </c>
      <c r="I47">
        <v>60.49</v>
      </c>
      <c r="J47" t="s">
        <v>181</v>
      </c>
      <c r="K47" t="s">
        <v>309</v>
      </c>
    </row>
    <row r="48" spans="1:11" ht="15.75" customHeight="1">
      <c r="A48" t="s">
        <v>120</v>
      </c>
      <c r="B48" s="101">
        <f t="shared" si="0"/>
        <v>80</v>
      </c>
      <c r="C48">
        <v>20140609</v>
      </c>
      <c r="D48" t="s">
        <v>209</v>
      </c>
      <c r="E48" t="s">
        <v>141</v>
      </c>
      <c r="F48">
        <v>7737868</v>
      </c>
      <c r="G48" t="s">
        <v>142</v>
      </c>
      <c r="H48" t="s">
        <v>143</v>
      </c>
      <c r="I48">
        <v>80</v>
      </c>
      <c r="J48" t="s">
        <v>181</v>
      </c>
      <c r="K48" t="s">
        <v>310</v>
      </c>
    </row>
    <row r="49" spans="1:11" ht="15.75" customHeight="1">
      <c r="A49" t="s">
        <v>119</v>
      </c>
      <c r="B49" s="101">
        <f t="shared" si="0"/>
        <v>6100</v>
      </c>
      <c r="C49">
        <v>20140602</v>
      </c>
      <c r="D49" t="s">
        <v>205</v>
      </c>
      <c r="E49" t="s">
        <v>141</v>
      </c>
      <c r="F49">
        <v>7915477</v>
      </c>
      <c r="G49" t="s">
        <v>149</v>
      </c>
      <c r="H49" t="s">
        <v>143</v>
      </c>
      <c r="I49">
        <v>6100</v>
      </c>
      <c r="J49" t="s">
        <v>150</v>
      </c>
    </row>
    <row r="50" spans="1:11" ht="15.75" customHeight="1">
      <c r="A50" t="s">
        <v>43</v>
      </c>
      <c r="B50" s="101">
        <f t="shared" si="0"/>
        <v>-3601.57</v>
      </c>
      <c r="C50">
        <v>20140602</v>
      </c>
      <c r="D50" t="s">
        <v>311</v>
      </c>
      <c r="E50" t="s">
        <v>141</v>
      </c>
      <c r="F50" t="s">
        <v>312</v>
      </c>
      <c r="G50" t="s">
        <v>142</v>
      </c>
      <c r="H50" t="s">
        <v>146</v>
      </c>
      <c r="I50">
        <v>3601.57</v>
      </c>
      <c r="J50" t="s">
        <v>181</v>
      </c>
      <c r="K50" t="s">
        <v>313</v>
      </c>
    </row>
    <row r="51" spans="1:11" ht="15.75" customHeight="1">
      <c r="A51" t="s">
        <v>43</v>
      </c>
      <c r="B51" s="101">
        <f t="shared" si="0"/>
        <v>-3075.88</v>
      </c>
      <c r="C51">
        <v>20140602</v>
      </c>
      <c r="D51" t="s">
        <v>311</v>
      </c>
      <c r="E51" t="s">
        <v>141</v>
      </c>
      <c r="F51" t="s">
        <v>312</v>
      </c>
      <c r="G51" t="s">
        <v>142</v>
      </c>
      <c r="H51" t="s">
        <v>146</v>
      </c>
      <c r="I51">
        <v>3075.88</v>
      </c>
      <c r="J51" t="s">
        <v>181</v>
      </c>
      <c r="K51" t="s">
        <v>314</v>
      </c>
    </row>
    <row r="52" spans="1:11" ht="15.75" customHeight="1">
      <c r="A52" t="s">
        <v>120</v>
      </c>
      <c r="B52" s="101">
        <f t="shared" si="0"/>
        <v>75</v>
      </c>
      <c r="C52">
        <v>20140602</v>
      </c>
      <c r="D52" t="s">
        <v>115</v>
      </c>
      <c r="E52" t="s">
        <v>141</v>
      </c>
      <c r="F52" t="s">
        <v>183</v>
      </c>
      <c r="G52" t="s">
        <v>149</v>
      </c>
      <c r="H52" t="s">
        <v>143</v>
      </c>
      <c r="I52">
        <v>75</v>
      </c>
      <c r="J52" t="s">
        <v>150</v>
      </c>
      <c r="K52" t="s">
        <v>244</v>
      </c>
    </row>
    <row r="53" spans="1:11" ht="15.75" customHeight="1">
      <c r="A53" t="s">
        <v>120</v>
      </c>
      <c r="B53" s="101">
        <f t="shared" si="0"/>
        <v>75</v>
      </c>
      <c r="C53">
        <v>20140602</v>
      </c>
      <c r="D53" t="s">
        <v>287</v>
      </c>
      <c r="E53" t="s">
        <v>141</v>
      </c>
      <c r="F53">
        <v>684929260</v>
      </c>
      <c r="G53" t="s">
        <v>142</v>
      </c>
      <c r="H53" t="s">
        <v>143</v>
      </c>
      <c r="I53">
        <v>75</v>
      </c>
      <c r="J53" t="s">
        <v>181</v>
      </c>
      <c r="K53" t="s">
        <v>315</v>
      </c>
    </row>
    <row r="54" spans="1:11" ht="15.75" customHeight="1">
      <c r="A54" t="s">
        <v>120</v>
      </c>
      <c r="B54" s="101">
        <f t="shared" si="0"/>
        <v>80</v>
      </c>
      <c r="C54">
        <v>20140602</v>
      </c>
      <c r="D54" t="s">
        <v>316</v>
      </c>
      <c r="E54" t="s">
        <v>141</v>
      </c>
      <c r="F54">
        <v>5784856</v>
      </c>
      <c r="G54" t="s">
        <v>142</v>
      </c>
      <c r="H54" t="s">
        <v>143</v>
      </c>
      <c r="I54">
        <v>80</v>
      </c>
      <c r="J54" t="s">
        <v>181</v>
      </c>
      <c r="K54" t="s">
        <v>317</v>
      </c>
    </row>
    <row r="55" spans="1:11" ht="15.75" customHeight="1">
      <c r="A55" t="s">
        <v>120</v>
      </c>
      <c r="B55" s="101">
        <f t="shared" si="0"/>
        <v>95</v>
      </c>
      <c r="C55">
        <v>20140528</v>
      </c>
      <c r="D55" t="s">
        <v>248</v>
      </c>
      <c r="E55" t="s">
        <v>141</v>
      </c>
      <c r="F55" t="s">
        <v>249</v>
      </c>
      <c r="G55" t="s">
        <v>149</v>
      </c>
      <c r="H55" t="s">
        <v>143</v>
      </c>
      <c r="I55">
        <v>95</v>
      </c>
      <c r="J55" t="s">
        <v>150</v>
      </c>
      <c r="K55" t="s">
        <v>318</v>
      </c>
    </row>
    <row r="56" spans="1:11" ht="15.75" customHeight="1">
      <c r="A56" t="s">
        <v>40</v>
      </c>
      <c r="B56" s="101">
        <f t="shared" si="0"/>
        <v>-14.39</v>
      </c>
      <c r="C56">
        <v>20140527</v>
      </c>
      <c r="D56" t="s">
        <v>212</v>
      </c>
      <c r="E56" t="s">
        <v>141</v>
      </c>
      <c r="G56" t="s">
        <v>145</v>
      </c>
      <c r="H56" t="s">
        <v>146</v>
      </c>
      <c r="I56">
        <v>14.39</v>
      </c>
      <c r="J56" t="s">
        <v>41</v>
      </c>
      <c r="K56" t="s">
        <v>319</v>
      </c>
    </row>
    <row r="57" spans="1:11" ht="15.75" customHeight="1">
      <c r="A57" t="s">
        <v>120</v>
      </c>
      <c r="B57" s="101">
        <f t="shared" si="0"/>
        <v>95</v>
      </c>
      <c r="C57">
        <v>20140522</v>
      </c>
      <c r="D57" t="s">
        <v>295</v>
      </c>
      <c r="E57" t="s">
        <v>141</v>
      </c>
      <c r="F57" t="s">
        <v>296</v>
      </c>
      <c r="G57" t="s">
        <v>149</v>
      </c>
      <c r="H57" t="s">
        <v>143</v>
      </c>
      <c r="I57">
        <v>95</v>
      </c>
      <c r="J57" t="s">
        <v>150</v>
      </c>
      <c r="K57" t="s">
        <v>297</v>
      </c>
    </row>
    <row r="58" spans="1:11" ht="15.75" customHeight="1">
      <c r="A58" t="s">
        <v>25</v>
      </c>
      <c r="B58" s="101">
        <f t="shared" si="0"/>
        <v>-1139.97</v>
      </c>
      <c r="C58">
        <v>20140519</v>
      </c>
      <c r="D58" t="s">
        <v>320</v>
      </c>
      <c r="E58" t="s">
        <v>141</v>
      </c>
      <c r="F58" t="s">
        <v>321</v>
      </c>
      <c r="G58" t="s">
        <v>142</v>
      </c>
      <c r="H58" t="s">
        <v>146</v>
      </c>
      <c r="I58">
        <v>1139.97</v>
      </c>
      <c r="J58" t="s">
        <v>181</v>
      </c>
      <c r="K58" t="s">
        <v>322</v>
      </c>
    </row>
    <row r="59" spans="1:11" ht="15.75" customHeight="1">
      <c r="A59" t="s">
        <v>42</v>
      </c>
      <c r="B59" s="101">
        <f t="shared" si="0"/>
        <v>-189.5</v>
      </c>
      <c r="C59">
        <v>20140509</v>
      </c>
      <c r="D59" t="s">
        <v>323</v>
      </c>
      <c r="E59" t="s">
        <v>141</v>
      </c>
      <c r="F59" t="s">
        <v>324</v>
      </c>
      <c r="G59" t="s">
        <v>142</v>
      </c>
      <c r="H59" t="s">
        <v>146</v>
      </c>
      <c r="I59">
        <v>189.5</v>
      </c>
      <c r="J59" t="s">
        <v>181</v>
      </c>
      <c r="K59" t="s">
        <v>325</v>
      </c>
    </row>
    <row r="60" spans="1:11" ht="15.75" customHeight="1">
      <c r="A60" t="s">
        <v>114</v>
      </c>
      <c r="B60" s="101">
        <f t="shared" si="0"/>
        <v>-60.49</v>
      </c>
      <c r="C60">
        <v>20140509</v>
      </c>
      <c r="D60" t="s">
        <v>200</v>
      </c>
      <c r="E60" t="s">
        <v>141</v>
      </c>
      <c r="F60" t="s">
        <v>201</v>
      </c>
      <c r="G60" t="s">
        <v>142</v>
      </c>
      <c r="H60" t="s">
        <v>146</v>
      </c>
      <c r="I60">
        <v>60.49</v>
      </c>
      <c r="J60" t="s">
        <v>181</v>
      </c>
      <c r="K60" t="s">
        <v>326</v>
      </c>
    </row>
    <row r="61" spans="1:11" ht="15.75" customHeight="1">
      <c r="A61" t="s">
        <v>120</v>
      </c>
      <c r="B61" s="101">
        <f t="shared" si="0"/>
        <v>75</v>
      </c>
      <c r="C61">
        <v>20140502</v>
      </c>
      <c r="D61" t="s">
        <v>115</v>
      </c>
      <c r="E61" t="s">
        <v>141</v>
      </c>
      <c r="F61" t="s">
        <v>183</v>
      </c>
      <c r="G61" t="s">
        <v>149</v>
      </c>
      <c r="H61" t="s">
        <v>143</v>
      </c>
      <c r="I61">
        <v>75</v>
      </c>
      <c r="J61" t="s">
        <v>150</v>
      </c>
      <c r="K61" t="s">
        <v>244</v>
      </c>
    </row>
    <row r="62" spans="1:11" ht="15.75" customHeight="1">
      <c r="A62" t="s">
        <v>120</v>
      </c>
      <c r="B62" s="101">
        <f t="shared" si="0"/>
        <v>75</v>
      </c>
      <c r="C62">
        <v>20140502</v>
      </c>
      <c r="D62" t="s">
        <v>287</v>
      </c>
      <c r="E62" t="s">
        <v>141</v>
      </c>
      <c r="F62">
        <v>684929260</v>
      </c>
      <c r="G62" t="s">
        <v>142</v>
      </c>
      <c r="H62" t="s">
        <v>143</v>
      </c>
      <c r="I62">
        <v>75</v>
      </c>
      <c r="J62" t="s">
        <v>181</v>
      </c>
      <c r="K62" t="s">
        <v>327</v>
      </c>
    </row>
    <row r="63" spans="1:11" ht="15.75" customHeight="1">
      <c r="A63" t="s">
        <v>120</v>
      </c>
      <c r="B63" s="101">
        <f t="shared" si="0"/>
        <v>80</v>
      </c>
      <c r="C63">
        <v>20140502</v>
      </c>
      <c r="D63" t="s">
        <v>316</v>
      </c>
      <c r="E63" t="s">
        <v>141</v>
      </c>
      <c r="F63">
        <v>5784856</v>
      </c>
      <c r="G63" t="s">
        <v>142</v>
      </c>
      <c r="H63" t="s">
        <v>143</v>
      </c>
      <c r="I63">
        <v>80</v>
      </c>
      <c r="J63" t="s">
        <v>181</v>
      </c>
      <c r="K63" t="s">
        <v>328</v>
      </c>
    </row>
    <row r="64" spans="1:11" ht="15.75" customHeight="1">
      <c r="A64" t="s">
        <v>40</v>
      </c>
      <c r="B64" s="101">
        <f t="shared" si="0"/>
        <v>-23.02</v>
      </c>
      <c r="C64">
        <v>20140429</v>
      </c>
      <c r="D64" t="s">
        <v>212</v>
      </c>
      <c r="E64" t="s">
        <v>141</v>
      </c>
      <c r="G64" t="s">
        <v>145</v>
      </c>
      <c r="H64" t="s">
        <v>146</v>
      </c>
      <c r="I64">
        <v>23.02</v>
      </c>
      <c r="J64" t="s">
        <v>41</v>
      </c>
      <c r="K64" t="s">
        <v>329</v>
      </c>
    </row>
    <row r="65" spans="1:11" ht="15.75" customHeight="1">
      <c r="A65" t="s">
        <v>120</v>
      </c>
      <c r="B65" s="101">
        <f t="shared" si="0"/>
        <v>95</v>
      </c>
      <c r="C65">
        <v>20140428</v>
      </c>
      <c r="D65" t="s">
        <v>248</v>
      </c>
      <c r="E65" t="s">
        <v>141</v>
      </c>
      <c r="F65" t="s">
        <v>249</v>
      </c>
      <c r="G65" t="s">
        <v>149</v>
      </c>
      <c r="H65" t="s">
        <v>143</v>
      </c>
      <c r="I65">
        <v>95</v>
      </c>
      <c r="J65" t="s">
        <v>150</v>
      </c>
      <c r="K65" t="s">
        <v>330</v>
      </c>
    </row>
    <row r="66" spans="1:11" ht="15.75" customHeight="1">
      <c r="A66" t="s">
        <v>114</v>
      </c>
      <c r="B66" s="101">
        <f t="shared" si="0"/>
        <v>-60.49</v>
      </c>
      <c r="C66">
        <v>20140423</v>
      </c>
      <c r="D66" t="s">
        <v>200</v>
      </c>
      <c r="E66" t="s">
        <v>141</v>
      </c>
      <c r="F66" t="s">
        <v>201</v>
      </c>
      <c r="G66" t="s">
        <v>142</v>
      </c>
      <c r="H66" t="s">
        <v>146</v>
      </c>
      <c r="I66">
        <v>60.49</v>
      </c>
      <c r="J66" t="s">
        <v>181</v>
      </c>
      <c r="K66" t="s">
        <v>331</v>
      </c>
    </row>
    <row r="67" spans="1:11" ht="15.75" customHeight="1">
      <c r="A67" t="s">
        <v>120</v>
      </c>
      <c r="B67" s="101">
        <f t="shared" si="0"/>
        <v>95</v>
      </c>
      <c r="C67">
        <v>20140422</v>
      </c>
      <c r="D67" t="s">
        <v>295</v>
      </c>
      <c r="E67" t="s">
        <v>141</v>
      </c>
      <c r="F67" t="s">
        <v>296</v>
      </c>
      <c r="G67" t="s">
        <v>149</v>
      </c>
      <c r="H67" t="s">
        <v>143</v>
      </c>
      <c r="I67">
        <v>95</v>
      </c>
      <c r="J67" t="s">
        <v>150</v>
      </c>
      <c r="K67" t="s">
        <v>297</v>
      </c>
    </row>
    <row r="68" spans="1:11" ht="15.75" customHeight="1">
      <c r="A68" t="s">
        <v>33</v>
      </c>
      <c r="B68" s="101">
        <f t="shared" si="0"/>
        <v>-14.98</v>
      </c>
      <c r="C68">
        <v>20140414</v>
      </c>
      <c r="D68" t="s">
        <v>332</v>
      </c>
      <c r="E68" t="s">
        <v>141</v>
      </c>
      <c r="F68" t="s">
        <v>296</v>
      </c>
      <c r="G68" t="s">
        <v>142</v>
      </c>
      <c r="H68" t="s">
        <v>146</v>
      </c>
      <c r="I68">
        <v>14.98</v>
      </c>
      <c r="J68" t="s">
        <v>181</v>
      </c>
      <c r="K68" t="s">
        <v>333</v>
      </c>
    </row>
    <row r="69" spans="1:11" ht="15.75" customHeight="1">
      <c r="A69" t="s">
        <v>120</v>
      </c>
      <c r="B69" s="101">
        <f t="shared" si="0"/>
        <v>80</v>
      </c>
      <c r="C69">
        <v>20140409</v>
      </c>
      <c r="D69" t="s">
        <v>209</v>
      </c>
      <c r="E69" t="s">
        <v>141</v>
      </c>
      <c r="F69">
        <v>7737868</v>
      </c>
      <c r="G69" t="s">
        <v>142</v>
      </c>
      <c r="H69" t="s">
        <v>143</v>
      </c>
      <c r="I69">
        <v>80</v>
      </c>
      <c r="J69" t="s">
        <v>181</v>
      </c>
      <c r="K69" t="s">
        <v>334</v>
      </c>
    </row>
    <row r="70" spans="1:11" ht="15.75" customHeight="1">
      <c r="A70" t="s">
        <v>42</v>
      </c>
      <c r="B70" s="101">
        <f t="shared" si="0"/>
        <v>-392.2</v>
      </c>
      <c r="C70">
        <v>20140404</v>
      </c>
      <c r="D70" t="s">
        <v>335</v>
      </c>
      <c r="E70" t="s">
        <v>141</v>
      </c>
      <c r="F70" t="s">
        <v>336</v>
      </c>
      <c r="G70" t="s">
        <v>142</v>
      </c>
      <c r="H70" t="s">
        <v>146</v>
      </c>
      <c r="I70">
        <v>392.2</v>
      </c>
      <c r="J70" t="s">
        <v>181</v>
      </c>
      <c r="K70" t="s">
        <v>337</v>
      </c>
    </row>
    <row r="71" spans="1:11" ht="15.75" customHeight="1">
      <c r="A71" t="s">
        <v>114</v>
      </c>
      <c r="B71" s="101">
        <f t="shared" si="0"/>
        <v>-60.49</v>
      </c>
      <c r="C71">
        <v>20140404</v>
      </c>
      <c r="D71" t="s">
        <v>200</v>
      </c>
      <c r="E71" t="s">
        <v>141</v>
      </c>
      <c r="F71" t="s">
        <v>201</v>
      </c>
      <c r="G71" t="s">
        <v>142</v>
      </c>
      <c r="H71" t="s">
        <v>146</v>
      </c>
      <c r="I71">
        <v>60.49</v>
      </c>
      <c r="J71" t="s">
        <v>181</v>
      </c>
      <c r="K71" t="s">
        <v>338</v>
      </c>
    </row>
    <row r="72" spans="1:11" ht="15.75" customHeight="1">
      <c r="A72" t="s">
        <v>42</v>
      </c>
      <c r="B72" s="101">
        <f t="shared" si="0"/>
        <v>-141.27000000000001</v>
      </c>
      <c r="C72">
        <v>20140404</v>
      </c>
      <c r="D72" t="s">
        <v>299</v>
      </c>
      <c r="E72" t="s">
        <v>141</v>
      </c>
      <c r="F72" t="s">
        <v>288</v>
      </c>
      <c r="G72" t="s">
        <v>142</v>
      </c>
      <c r="H72" t="s">
        <v>146</v>
      </c>
      <c r="I72">
        <v>141.27000000000001</v>
      </c>
      <c r="J72" t="s">
        <v>181</v>
      </c>
      <c r="K72" t="s">
        <v>339</v>
      </c>
    </row>
    <row r="73" spans="1:11" ht="15.75" customHeight="1">
      <c r="A73" t="s">
        <v>120</v>
      </c>
      <c r="B73" s="101">
        <f t="shared" si="0"/>
        <v>75</v>
      </c>
      <c r="C73">
        <v>20140401</v>
      </c>
      <c r="D73" t="s">
        <v>115</v>
      </c>
      <c r="E73" t="s">
        <v>141</v>
      </c>
      <c r="F73" t="s">
        <v>183</v>
      </c>
      <c r="G73" t="s">
        <v>149</v>
      </c>
      <c r="H73" t="s">
        <v>143</v>
      </c>
      <c r="I73">
        <v>75</v>
      </c>
      <c r="J73" t="s">
        <v>150</v>
      </c>
      <c r="K73" t="s">
        <v>244</v>
      </c>
    </row>
    <row r="74" spans="1:11" ht="15.75" customHeight="1">
      <c r="A74" t="s">
        <v>120</v>
      </c>
      <c r="B74" s="101">
        <f t="shared" si="0"/>
        <v>75</v>
      </c>
      <c r="C74">
        <v>20140401</v>
      </c>
      <c r="D74" t="s">
        <v>287</v>
      </c>
      <c r="E74" t="s">
        <v>141</v>
      </c>
      <c r="F74">
        <v>684929260</v>
      </c>
      <c r="G74" t="s">
        <v>142</v>
      </c>
      <c r="H74" t="s">
        <v>143</v>
      </c>
      <c r="I74">
        <v>75</v>
      </c>
      <c r="J74" t="s">
        <v>181</v>
      </c>
      <c r="K74" t="s">
        <v>340</v>
      </c>
    </row>
    <row r="75" spans="1:11" ht="15.75" customHeight="1">
      <c r="A75" t="s">
        <v>120</v>
      </c>
      <c r="B75" s="101">
        <f t="shared" si="0"/>
        <v>80</v>
      </c>
      <c r="C75">
        <v>20140401</v>
      </c>
      <c r="D75" t="s">
        <v>316</v>
      </c>
      <c r="E75" t="s">
        <v>141</v>
      </c>
      <c r="F75">
        <v>5784856</v>
      </c>
      <c r="G75" t="s">
        <v>142</v>
      </c>
      <c r="H75" t="s">
        <v>143</v>
      </c>
      <c r="I75">
        <v>80</v>
      </c>
      <c r="J75" t="s">
        <v>181</v>
      </c>
      <c r="K75" t="s">
        <v>341</v>
      </c>
    </row>
    <row r="76" spans="1:11" ht="15.75" customHeight="1">
      <c r="A76" t="s">
        <v>120</v>
      </c>
      <c r="B76" s="101">
        <f t="shared" si="0"/>
        <v>95</v>
      </c>
      <c r="C76">
        <v>20140328</v>
      </c>
      <c r="D76" t="s">
        <v>248</v>
      </c>
      <c r="E76" t="s">
        <v>141</v>
      </c>
      <c r="F76" t="s">
        <v>249</v>
      </c>
      <c r="G76" t="s">
        <v>149</v>
      </c>
      <c r="H76" t="s">
        <v>143</v>
      </c>
      <c r="I76">
        <v>95</v>
      </c>
      <c r="J76" t="s">
        <v>150</v>
      </c>
      <c r="K76" t="s">
        <v>342</v>
      </c>
    </row>
    <row r="77" spans="1:11" ht="15.75" customHeight="1">
      <c r="A77" t="s">
        <v>120</v>
      </c>
      <c r="B77" s="101">
        <f t="shared" si="0"/>
        <v>95</v>
      </c>
      <c r="C77">
        <v>20140324</v>
      </c>
      <c r="D77" t="s">
        <v>295</v>
      </c>
      <c r="E77" t="s">
        <v>141</v>
      </c>
      <c r="F77" t="s">
        <v>296</v>
      </c>
      <c r="G77" t="s">
        <v>149</v>
      </c>
      <c r="H77" t="s">
        <v>143</v>
      </c>
      <c r="I77">
        <v>95</v>
      </c>
      <c r="J77" t="s">
        <v>150</v>
      </c>
      <c r="K77" t="s">
        <v>297</v>
      </c>
    </row>
    <row r="78" spans="1:11" ht="15.75" customHeight="1">
      <c r="A78" s="109" t="s">
        <v>114</v>
      </c>
      <c r="B78" s="101">
        <f t="shared" si="0"/>
        <v>-60.49</v>
      </c>
      <c r="C78">
        <v>20140310</v>
      </c>
      <c r="D78" t="s">
        <v>200</v>
      </c>
      <c r="E78" t="s">
        <v>141</v>
      </c>
      <c r="F78" t="s">
        <v>201</v>
      </c>
      <c r="G78" t="s">
        <v>142</v>
      </c>
      <c r="H78" t="s">
        <v>146</v>
      </c>
      <c r="I78">
        <v>60.49</v>
      </c>
      <c r="J78" t="s">
        <v>181</v>
      </c>
      <c r="K78" t="s">
        <v>343</v>
      </c>
    </row>
    <row r="79" spans="1:11" ht="15.75" customHeight="1">
      <c r="A79" t="s">
        <v>120</v>
      </c>
      <c r="B79" s="101">
        <f t="shared" si="0"/>
        <v>80</v>
      </c>
      <c r="C79">
        <v>20140310</v>
      </c>
      <c r="D79" t="s">
        <v>209</v>
      </c>
      <c r="E79" t="s">
        <v>141</v>
      </c>
      <c r="F79">
        <v>7737868</v>
      </c>
      <c r="G79" t="s">
        <v>142</v>
      </c>
      <c r="H79" t="s">
        <v>143</v>
      </c>
      <c r="I79">
        <v>80</v>
      </c>
      <c r="J79" t="s">
        <v>181</v>
      </c>
      <c r="K79" t="s">
        <v>344</v>
      </c>
    </row>
    <row r="80" spans="1:11" ht="15.75" customHeight="1">
      <c r="A80" t="s">
        <v>120</v>
      </c>
      <c r="B80" s="101">
        <f t="shared" si="0"/>
        <v>75</v>
      </c>
      <c r="C80">
        <v>20140303</v>
      </c>
      <c r="D80" t="s">
        <v>115</v>
      </c>
      <c r="E80" t="s">
        <v>141</v>
      </c>
      <c r="F80" t="s">
        <v>183</v>
      </c>
      <c r="G80" t="s">
        <v>149</v>
      </c>
      <c r="H80" t="s">
        <v>143</v>
      </c>
      <c r="I80">
        <v>75</v>
      </c>
      <c r="J80" t="s">
        <v>150</v>
      </c>
      <c r="K80" t="s">
        <v>244</v>
      </c>
    </row>
    <row r="81" spans="1:11" ht="15.75" customHeight="1">
      <c r="A81" t="s">
        <v>120</v>
      </c>
      <c r="B81" s="101">
        <f t="shared" si="0"/>
        <v>75</v>
      </c>
      <c r="C81">
        <v>20140303</v>
      </c>
      <c r="D81" t="s">
        <v>287</v>
      </c>
      <c r="E81" t="s">
        <v>141</v>
      </c>
      <c r="F81">
        <v>684929260</v>
      </c>
      <c r="G81" t="s">
        <v>142</v>
      </c>
      <c r="H81" t="s">
        <v>143</v>
      </c>
      <c r="I81">
        <v>75</v>
      </c>
      <c r="J81" t="s">
        <v>181</v>
      </c>
      <c r="K81" t="s">
        <v>345</v>
      </c>
    </row>
    <row r="82" spans="1:11" ht="15.75" customHeight="1">
      <c r="A82" t="s">
        <v>120</v>
      </c>
      <c r="B82" s="101">
        <f t="shared" si="0"/>
        <v>80</v>
      </c>
      <c r="C82">
        <v>20140303</v>
      </c>
      <c r="D82" t="s">
        <v>316</v>
      </c>
      <c r="E82" t="s">
        <v>141</v>
      </c>
      <c r="F82">
        <v>5784856</v>
      </c>
      <c r="G82" t="s">
        <v>142</v>
      </c>
      <c r="H82" t="s">
        <v>143</v>
      </c>
      <c r="I82">
        <v>80</v>
      </c>
      <c r="J82" t="s">
        <v>181</v>
      </c>
      <c r="K82" t="s">
        <v>346</v>
      </c>
    </row>
    <row r="83" spans="1:11" ht="15.75" customHeight="1">
      <c r="A83" t="s">
        <v>120</v>
      </c>
      <c r="B83" s="101">
        <f t="shared" si="0"/>
        <v>95</v>
      </c>
      <c r="C83">
        <v>20140228</v>
      </c>
      <c r="D83" t="s">
        <v>248</v>
      </c>
      <c r="E83" t="s">
        <v>141</v>
      </c>
      <c r="F83" t="s">
        <v>249</v>
      </c>
      <c r="G83" t="s">
        <v>149</v>
      </c>
      <c r="H83" t="s">
        <v>143</v>
      </c>
      <c r="I83">
        <v>95</v>
      </c>
      <c r="J83" t="s">
        <v>150</v>
      </c>
      <c r="K83" t="s">
        <v>347</v>
      </c>
    </row>
    <row r="84" spans="1:11" ht="15.75" customHeight="1">
      <c r="A84" t="s">
        <v>120</v>
      </c>
      <c r="B84" s="101">
        <f t="shared" si="0"/>
        <v>95</v>
      </c>
      <c r="C84">
        <v>20140224</v>
      </c>
      <c r="D84" t="s">
        <v>295</v>
      </c>
      <c r="E84" t="s">
        <v>141</v>
      </c>
      <c r="F84" t="s">
        <v>296</v>
      </c>
      <c r="G84" t="s">
        <v>149</v>
      </c>
      <c r="H84" t="s">
        <v>143</v>
      </c>
      <c r="I84">
        <v>95</v>
      </c>
      <c r="J84" t="s">
        <v>150</v>
      </c>
      <c r="K84" t="s">
        <v>297</v>
      </c>
    </row>
    <row r="85" spans="1:11" ht="15.75" customHeight="1">
      <c r="A85" t="s">
        <v>120</v>
      </c>
      <c r="B85" s="101">
        <f t="shared" si="0"/>
        <v>80</v>
      </c>
      <c r="C85">
        <v>20140210</v>
      </c>
      <c r="D85" t="s">
        <v>209</v>
      </c>
      <c r="E85" t="s">
        <v>141</v>
      </c>
      <c r="F85">
        <v>7737868</v>
      </c>
      <c r="G85" t="s">
        <v>142</v>
      </c>
      <c r="H85" t="s">
        <v>143</v>
      </c>
      <c r="I85">
        <v>80</v>
      </c>
      <c r="J85" t="s">
        <v>181</v>
      </c>
      <c r="K85" t="s">
        <v>348</v>
      </c>
    </row>
    <row r="86" spans="1:11" ht="15.75" customHeight="1">
      <c r="A86" t="s">
        <v>120</v>
      </c>
      <c r="B86" s="101">
        <f t="shared" si="0"/>
        <v>75</v>
      </c>
      <c r="C86">
        <v>20140203</v>
      </c>
      <c r="D86" t="s">
        <v>115</v>
      </c>
      <c r="E86" t="s">
        <v>141</v>
      </c>
      <c r="F86" t="s">
        <v>183</v>
      </c>
      <c r="G86" t="s">
        <v>149</v>
      </c>
      <c r="H86" t="s">
        <v>143</v>
      </c>
      <c r="I86">
        <v>75</v>
      </c>
      <c r="J86" t="s">
        <v>150</v>
      </c>
      <c r="K86" t="s">
        <v>244</v>
      </c>
    </row>
    <row r="87" spans="1:11" ht="15.75" customHeight="1">
      <c r="A87" t="s">
        <v>120</v>
      </c>
      <c r="B87" s="101">
        <f t="shared" si="0"/>
        <v>75</v>
      </c>
      <c r="C87">
        <v>20140203</v>
      </c>
      <c r="D87" t="s">
        <v>287</v>
      </c>
      <c r="E87" t="s">
        <v>141</v>
      </c>
      <c r="F87">
        <v>684929260</v>
      </c>
      <c r="G87" t="s">
        <v>142</v>
      </c>
      <c r="H87" t="s">
        <v>143</v>
      </c>
      <c r="I87">
        <v>75</v>
      </c>
      <c r="J87" t="s">
        <v>181</v>
      </c>
      <c r="K87" t="s">
        <v>349</v>
      </c>
    </row>
    <row r="88" spans="1:11" ht="15.75" customHeight="1">
      <c r="A88" t="s">
        <v>120</v>
      </c>
      <c r="B88" s="101">
        <f t="shared" si="0"/>
        <v>80</v>
      </c>
      <c r="C88">
        <v>20140203</v>
      </c>
      <c r="D88" t="s">
        <v>316</v>
      </c>
      <c r="E88" t="s">
        <v>141</v>
      </c>
      <c r="F88">
        <v>5784856</v>
      </c>
      <c r="G88" t="s">
        <v>142</v>
      </c>
      <c r="H88" t="s">
        <v>143</v>
      </c>
      <c r="I88">
        <v>80</v>
      </c>
      <c r="J88" t="s">
        <v>181</v>
      </c>
      <c r="K88" t="s">
        <v>350</v>
      </c>
    </row>
    <row r="89" spans="1:11" ht="15.75" customHeight="1">
      <c r="A89" t="s">
        <v>120</v>
      </c>
      <c r="B89" s="101">
        <f t="shared" si="0"/>
        <v>95</v>
      </c>
      <c r="C89">
        <v>20140128</v>
      </c>
      <c r="D89" t="s">
        <v>248</v>
      </c>
      <c r="E89" t="s">
        <v>141</v>
      </c>
      <c r="F89" t="s">
        <v>249</v>
      </c>
      <c r="G89" t="s">
        <v>149</v>
      </c>
      <c r="H89" t="s">
        <v>143</v>
      </c>
      <c r="I89">
        <v>95</v>
      </c>
      <c r="J89" t="s">
        <v>150</v>
      </c>
      <c r="K89" t="s">
        <v>351</v>
      </c>
    </row>
    <row r="90" spans="1:11" ht="15.75" customHeight="1">
      <c r="A90" s="109" t="s">
        <v>40</v>
      </c>
      <c r="B90" s="101">
        <f t="shared" si="0"/>
        <v>-23.59</v>
      </c>
      <c r="C90">
        <v>20140128</v>
      </c>
      <c r="D90" t="s">
        <v>212</v>
      </c>
      <c r="E90" t="s">
        <v>141</v>
      </c>
      <c r="G90" t="s">
        <v>145</v>
      </c>
      <c r="H90" t="s">
        <v>146</v>
      </c>
      <c r="I90">
        <v>23.59</v>
      </c>
      <c r="J90" t="s">
        <v>41</v>
      </c>
      <c r="K90" t="s">
        <v>352</v>
      </c>
    </row>
    <row r="91" spans="1:11" ht="15.75" customHeight="1">
      <c r="A91" t="s">
        <v>120</v>
      </c>
      <c r="B91" s="101">
        <f t="shared" si="0"/>
        <v>95</v>
      </c>
      <c r="C91">
        <v>20140122</v>
      </c>
      <c r="D91" t="s">
        <v>295</v>
      </c>
      <c r="E91" t="s">
        <v>141</v>
      </c>
      <c r="F91" t="s">
        <v>296</v>
      </c>
      <c r="G91" t="s">
        <v>149</v>
      </c>
      <c r="H91" t="s">
        <v>143</v>
      </c>
      <c r="I91">
        <v>95</v>
      </c>
      <c r="J91" t="s">
        <v>150</v>
      </c>
      <c r="K91" t="s">
        <v>297</v>
      </c>
    </row>
    <row r="92" spans="1:11" ht="15.75" customHeight="1">
      <c r="A92" t="s">
        <v>120</v>
      </c>
      <c r="B92" s="101">
        <f t="shared" si="0"/>
        <v>80</v>
      </c>
      <c r="C92">
        <v>20140109</v>
      </c>
      <c r="D92" t="s">
        <v>209</v>
      </c>
      <c r="E92" t="s">
        <v>141</v>
      </c>
      <c r="F92">
        <v>7737868</v>
      </c>
      <c r="G92" t="s">
        <v>142</v>
      </c>
      <c r="H92" t="s">
        <v>143</v>
      </c>
      <c r="I92">
        <v>80</v>
      </c>
      <c r="J92" t="s">
        <v>181</v>
      </c>
      <c r="K92" t="s">
        <v>353</v>
      </c>
    </row>
    <row r="93" spans="1:11" ht="15.75" customHeight="1">
      <c r="A93" t="s">
        <v>120</v>
      </c>
      <c r="B93" s="101">
        <f t="shared" si="0"/>
        <v>75</v>
      </c>
      <c r="C93">
        <v>20140102</v>
      </c>
      <c r="D93" t="s">
        <v>115</v>
      </c>
      <c r="E93" t="s">
        <v>141</v>
      </c>
      <c r="F93" t="s">
        <v>183</v>
      </c>
      <c r="G93" t="s">
        <v>149</v>
      </c>
      <c r="H93" t="s">
        <v>143</v>
      </c>
      <c r="I93">
        <v>75</v>
      </c>
      <c r="J93" t="s">
        <v>150</v>
      </c>
      <c r="K93" t="s">
        <v>244</v>
      </c>
    </row>
    <row r="94" spans="1:11" ht="15.75" customHeight="1">
      <c r="A94" t="s">
        <v>120</v>
      </c>
      <c r="B94" s="101">
        <f t="shared" si="0"/>
        <v>75</v>
      </c>
      <c r="C94">
        <v>20140102</v>
      </c>
      <c r="D94" t="s">
        <v>287</v>
      </c>
      <c r="E94" t="s">
        <v>141</v>
      </c>
      <c r="F94">
        <v>684929260</v>
      </c>
      <c r="G94" t="s">
        <v>142</v>
      </c>
      <c r="H94" t="s">
        <v>143</v>
      </c>
      <c r="I94">
        <v>75</v>
      </c>
      <c r="J94" t="s">
        <v>181</v>
      </c>
      <c r="K94" t="s">
        <v>354</v>
      </c>
    </row>
    <row r="95" spans="1:11" ht="15.75" customHeight="1">
      <c r="A95" t="s">
        <v>120</v>
      </c>
      <c r="B95" s="101">
        <f t="shared" si="0"/>
        <v>80</v>
      </c>
      <c r="C95">
        <v>20140102</v>
      </c>
      <c r="D95" t="s">
        <v>316</v>
      </c>
      <c r="E95" t="s">
        <v>141</v>
      </c>
      <c r="F95">
        <v>5784856</v>
      </c>
      <c r="G95" t="s">
        <v>142</v>
      </c>
      <c r="H95" t="s">
        <v>143</v>
      </c>
      <c r="I95">
        <v>80</v>
      </c>
      <c r="J95" t="s">
        <v>181</v>
      </c>
      <c r="K95" t="s">
        <v>355</v>
      </c>
    </row>
    <row r="96" spans="1:11" ht="15.75" customHeight="1">
      <c r="B96" s="101"/>
    </row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K95" xr:uid="{00000000-0009-0000-0000-000007000000}"/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000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14.44140625" defaultRowHeight="15" customHeight="1"/>
  <cols>
    <col min="1" max="1" width="18.44140625" customWidth="1"/>
    <col min="2" max="2" width="13.109375" customWidth="1"/>
    <col min="3" max="3" width="9" customWidth="1"/>
    <col min="4" max="4" width="29.5546875" customWidth="1"/>
    <col min="5" max="5" width="10.109375" customWidth="1"/>
    <col min="6" max="6" width="18.109375" customWidth="1"/>
    <col min="7" max="7" width="6.88671875" customWidth="1"/>
    <col min="8" max="8" width="7" customWidth="1"/>
    <col min="9" max="9" width="13" customWidth="1"/>
    <col min="10" max="10" width="21" customWidth="1"/>
    <col min="11" max="11" width="34.44140625" customWidth="1"/>
    <col min="12" max="21" width="8" customWidth="1"/>
  </cols>
  <sheetData>
    <row r="1" spans="1:21" ht="14.4">
      <c r="A1" s="82" t="s">
        <v>165</v>
      </c>
      <c r="B1" s="82" t="s">
        <v>164</v>
      </c>
      <c r="C1" s="82" t="s">
        <v>133</v>
      </c>
      <c r="D1" s="82" t="s">
        <v>134</v>
      </c>
      <c r="E1" s="82" t="s">
        <v>135</v>
      </c>
      <c r="F1" s="82" t="s">
        <v>136</v>
      </c>
      <c r="G1" s="82" t="s">
        <v>137</v>
      </c>
      <c r="H1" s="82" t="s">
        <v>138</v>
      </c>
      <c r="I1" s="82" t="s">
        <v>139</v>
      </c>
      <c r="J1" s="82" t="s">
        <v>166</v>
      </c>
      <c r="K1" s="82" t="s">
        <v>140</v>
      </c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1" ht="14.4">
      <c r="A2" t="s">
        <v>120</v>
      </c>
      <c r="B2" s="101">
        <f t="shared" ref="B2:B102" si="0">IF(H2="Bij",+I2,-I2)</f>
        <v>95</v>
      </c>
      <c r="C2">
        <v>20131230</v>
      </c>
      <c r="D2" t="s">
        <v>248</v>
      </c>
      <c r="E2">
        <v>7915477</v>
      </c>
      <c r="F2" t="s">
        <v>249</v>
      </c>
      <c r="G2" t="s">
        <v>149</v>
      </c>
      <c r="H2" t="s">
        <v>143</v>
      </c>
      <c r="I2">
        <v>95</v>
      </c>
      <c r="J2" t="s">
        <v>150</v>
      </c>
      <c r="K2" t="s">
        <v>356</v>
      </c>
    </row>
    <row r="3" spans="1:21" ht="14.4">
      <c r="A3" s="109" t="s">
        <v>114</v>
      </c>
      <c r="B3" s="110">
        <f t="shared" si="0"/>
        <v>-58.45</v>
      </c>
      <c r="C3" s="109">
        <v>20131230</v>
      </c>
      <c r="D3" s="109" t="s">
        <v>200</v>
      </c>
      <c r="E3" s="109">
        <v>7915477</v>
      </c>
      <c r="F3" s="109" t="s">
        <v>201</v>
      </c>
      <c r="G3" s="109" t="s">
        <v>142</v>
      </c>
      <c r="H3" s="109" t="s">
        <v>146</v>
      </c>
      <c r="I3" s="109">
        <v>58.45</v>
      </c>
      <c r="J3" s="109" t="s">
        <v>181</v>
      </c>
      <c r="K3" s="109" t="s">
        <v>357</v>
      </c>
    </row>
    <row r="4" spans="1:21" ht="14.4">
      <c r="A4" s="109" t="s">
        <v>25</v>
      </c>
      <c r="B4" s="110">
        <f t="shared" si="0"/>
        <v>-207.6</v>
      </c>
      <c r="C4" s="109">
        <v>20131227</v>
      </c>
      <c r="D4" s="109" t="s">
        <v>320</v>
      </c>
      <c r="E4" s="109">
        <v>7915477</v>
      </c>
      <c r="F4" s="109" t="s">
        <v>321</v>
      </c>
      <c r="G4" s="109" t="s">
        <v>142</v>
      </c>
      <c r="H4" s="109" t="s">
        <v>146</v>
      </c>
      <c r="I4" s="109">
        <v>207.6</v>
      </c>
      <c r="J4" s="109" t="s">
        <v>181</v>
      </c>
      <c r="K4" s="109" t="s">
        <v>358</v>
      </c>
    </row>
    <row r="5" spans="1:21" ht="14.4">
      <c r="A5" s="111" t="s">
        <v>119</v>
      </c>
      <c r="B5" s="112">
        <f t="shared" si="0"/>
        <v>-1500</v>
      </c>
      <c r="C5" s="111">
        <v>20131224</v>
      </c>
      <c r="D5" s="111" t="s">
        <v>239</v>
      </c>
      <c r="E5" s="111">
        <v>7915477</v>
      </c>
      <c r="F5" s="111">
        <v>7915477</v>
      </c>
      <c r="G5" s="111" t="s">
        <v>149</v>
      </c>
      <c r="H5" s="111" t="s">
        <v>146</v>
      </c>
      <c r="I5" s="111">
        <v>1500</v>
      </c>
      <c r="J5" s="111" t="s">
        <v>150</v>
      </c>
      <c r="K5" s="111"/>
    </row>
    <row r="6" spans="1:21" ht="14.4">
      <c r="A6" s="111" t="s">
        <v>119</v>
      </c>
      <c r="B6" s="112">
        <f t="shared" si="0"/>
        <v>250</v>
      </c>
      <c r="C6" s="111">
        <v>20131224</v>
      </c>
      <c r="D6" s="111" t="s">
        <v>205</v>
      </c>
      <c r="E6" s="111">
        <v>7915477</v>
      </c>
      <c r="F6" s="111">
        <v>7915477</v>
      </c>
      <c r="G6" s="111" t="s">
        <v>149</v>
      </c>
      <c r="H6" s="111" t="s">
        <v>143</v>
      </c>
      <c r="I6" s="111">
        <v>250</v>
      </c>
      <c r="J6" s="111" t="s">
        <v>150</v>
      </c>
      <c r="K6" s="111"/>
    </row>
    <row r="7" spans="1:21" ht="14.4">
      <c r="A7" s="109" t="s">
        <v>42</v>
      </c>
      <c r="B7" s="110">
        <f t="shared" si="0"/>
        <v>-159</v>
      </c>
      <c r="C7" s="109">
        <v>20131224</v>
      </c>
      <c r="D7" s="109" t="s">
        <v>335</v>
      </c>
      <c r="E7" s="109">
        <v>7915477</v>
      </c>
      <c r="F7" s="109" t="s">
        <v>336</v>
      </c>
      <c r="G7" s="109" t="s">
        <v>142</v>
      </c>
      <c r="H7" s="109" t="s">
        <v>146</v>
      </c>
      <c r="I7" s="109">
        <v>159</v>
      </c>
      <c r="J7" s="109" t="s">
        <v>181</v>
      </c>
      <c r="K7" s="109" t="s">
        <v>359</v>
      </c>
    </row>
    <row r="8" spans="1:21" ht="14.4">
      <c r="A8" t="s">
        <v>120</v>
      </c>
      <c r="B8" s="101">
        <f t="shared" si="0"/>
        <v>95</v>
      </c>
      <c r="C8">
        <v>20131223</v>
      </c>
      <c r="D8" t="s">
        <v>295</v>
      </c>
      <c r="E8">
        <v>7915477</v>
      </c>
      <c r="F8" t="s">
        <v>296</v>
      </c>
      <c r="G8" t="s">
        <v>149</v>
      </c>
      <c r="H8" t="s">
        <v>143</v>
      </c>
      <c r="I8">
        <v>95</v>
      </c>
      <c r="J8" t="s">
        <v>150</v>
      </c>
      <c r="K8" t="s">
        <v>297</v>
      </c>
    </row>
    <row r="9" spans="1:21" ht="14.4">
      <c r="A9" s="109" t="s">
        <v>42</v>
      </c>
      <c r="B9" s="110">
        <f t="shared" si="0"/>
        <v>-107.33</v>
      </c>
      <c r="C9" s="109">
        <v>20131217</v>
      </c>
      <c r="D9" s="109" t="s">
        <v>360</v>
      </c>
      <c r="E9" s="109">
        <v>7915477</v>
      </c>
      <c r="F9" s="109" t="s">
        <v>361</v>
      </c>
      <c r="G9" s="109" t="s">
        <v>142</v>
      </c>
      <c r="H9" s="109" t="s">
        <v>146</v>
      </c>
      <c r="I9" s="109">
        <v>107.33</v>
      </c>
      <c r="J9" s="109" t="s">
        <v>181</v>
      </c>
      <c r="K9" s="109" t="s">
        <v>362</v>
      </c>
    </row>
    <row r="10" spans="1:21" ht="14.4">
      <c r="A10" t="s">
        <v>120</v>
      </c>
      <c r="B10" s="101">
        <f t="shared" si="0"/>
        <v>80</v>
      </c>
      <c r="C10">
        <v>20131209</v>
      </c>
      <c r="D10" t="s">
        <v>209</v>
      </c>
      <c r="E10">
        <v>7915477</v>
      </c>
      <c r="F10">
        <v>7737868</v>
      </c>
      <c r="G10" t="s">
        <v>142</v>
      </c>
      <c r="H10" t="s">
        <v>143</v>
      </c>
      <c r="I10">
        <v>80</v>
      </c>
      <c r="J10" t="s">
        <v>181</v>
      </c>
      <c r="K10" t="s">
        <v>363</v>
      </c>
    </row>
    <row r="11" spans="1:21" ht="14.4">
      <c r="A11" t="s">
        <v>120</v>
      </c>
      <c r="B11" s="101">
        <f t="shared" si="0"/>
        <v>75</v>
      </c>
      <c r="C11">
        <v>20131202</v>
      </c>
      <c r="D11" t="s">
        <v>115</v>
      </c>
      <c r="E11">
        <v>7915477</v>
      </c>
      <c r="F11" t="s">
        <v>183</v>
      </c>
      <c r="G11" t="s">
        <v>149</v>
      </c>
      <c r="H11" t="s">
        <v>143</v>
      </c>
      <c r="I11">
        <v>75</v>
      </c>
      <c r="J11" t="s">
        <v>150</v>
      </c>
      <c r="K11" t="s">
        <v>244</v>
      </c>
    </row>
    <row r="12" spans="1:21" ht="14.4">
      <c r="A12" t="s">
        <v>120</v>
      </c>
      <c r="B12" s="101">
        <f t="shared" si="0"/>
        <v>75</v>
      </c>
      <c r="C12">
        <v>20131202</v>
      </c>
      <c r="D12" t="s">
        <v>287</v>
      </c>
      <c r="E12">
        <v>7915477</v>
      </c>
      <c r="F12">
        <v>684929260</v>
      </c>
      <c r="G12" t="s">
        <v>142</v>
      </c>
      <c r="H12" t="s">
        <v>143</v>
      </c>
      <c r="I12">
        <v>75</v>
      </c>
      <c r="J12" t="s">
        <v>181</v>
      </c>
      <c r="K12" t="s">
        <v>364</v>
      </c>
    </row>
    <row r="13" spans="1:21" ht="14.4">
      <c r="A13" t="s">
        <v>120</v>
      </c>
      <c r="B13" s="101">
        <f t="shared" si="0"/>
        <v>80</v>
      </c>
      <c r="C13">
        <v>20131202</v>
      </c>
      <c r="D13" t="s">
        <v>316</v>
      </c>
      <c r="E13">
        <v>7915477</v>
      </c>
      <c r="F13">
        <v>5784856</v>
      </c>
      <c r="G13" t="s">
        <v>142</v>
      </c>
      <c r="H13" t="s">
        <v>143</v>
      </c>
      <c r="I13">
        <v>80</v>
      </c>
      <c r="J13" t="s">
        <v>181</v>
      </c>
      <c r="K13" t="s">
        <v>365</v>
      </c>
    </row>
    <row r="14" spans="1:21" ht="14.4">
      <c r="A14" t="s">
        <v>120</v>
      </c>
      <c r="B14" s="101">
        <f t="shared" si="0"/>
        <v>95</v>
      </c>
      <c r="C14">
        <v>20131128</v>
      </c>
      <c r="D14" t="s">
        <v>248</v>
      </c>
      <c r="E14">
        <v>7915477</v>
      </c>
      <c r="F14" t="s">
        <v>249</v>
      </c>
      <c r="G14" t="s">
        <v>149</v>
      </c>
      <c r="H14" t="s">
        <v>143</v>
      </c>
      <c r="I14">
        <v>95</v>
      </c>
      <c r="J14" t="s">
        <v>150</v>
      </c>
      <c r="K14" t="s">
        <v>366</v>
      </c>
    </row>
    <row r="15" spans="1:21" ht="14.4">
      <c r="A15" s="109" t="s">
        <v>114</v>
      </c>
      <c r="B15" s="110">
        <f t="shared" si="0"/>
        <v>-58.45</v>
      </c>
      <c r="C15" s="109">
        <v>20131128</v>
      </c>
      <c r="D15" s="109" t="s">
        <v>200</v>
      </c>
      <c r="E15" s="109">
        <v>7915477</v>
      </c>
      <c r="F15" s="109" t="s">
        <v>201</v>
      </c>
      <c r="G15" s="109" t="s">
        <v>142</v>
      </c>
      <c r="H15" s="109" t="s">
        <v>146</v>
      </c>
      <c r="I15" s="109">
        <v>58.45</v>
      </c>
      <c r="J15" s="109" t="s">
        <v>181</v>
      </c>
      <c r="K15" s="109" t="s">
        <v>367</v>
      </c>
    </row>
    <row r="16" spans="1:21" ht="14.4">
      <c r="A16" t="s">
        <v>120</v>
      </c>
      <c r="B16" s="101">
        <f t="shared" si="0"/>
        <v>95</v>
      </c>
      <c r="C16">
        <v>20131122</v>
      </c>
      <c r="D16" t="s">
        <v>295</v>
      </c>
      <c r="E16">
        <v>7915477</v>
      </c>
      <c r="F16" t="s">
        <v>296</v>
      </c>
      <c r="G16" t="s">
        <v>149</v>
      </c>
      <c r="H16" t="s">
        <v>143</v>
      </c>
      <c r="I16">
        <v>95</v>
      </c>
      <c r="J16" t="s">
        <v>150</v>
      </c>
      <c r="K16" t="s">
        <v>297</v>
      </c>
    </row>
    <row r="17" spans="1:11" ht="14.4">
      <c r="A17" t="s">
        <v>120</v>
      </c>
      <c r="B17" s="101">
        <f t="shared" si="0"/>
        <v>80</v>
      </c>
      <c r="C17">
        <v>20131111</v>
      </c>
      <c r="D17" t="s">
        <v>209</v>
      </c>
      <c r="E17">
        <v>7915477</v>
      </c>
      <c r="F17">
        <v>7737868</v>
      </c>
      <c r="G17" t="s">
        <v>142</v>
      </c>
      <c r="H17" t="s">
        <v>143</v>
      </c>
      <c r="I17">
        <v>80</v>
      </c>
      <c r="J17" t="s">
        <v>181</v>
      </c>
      <c r="K17" t="s">
        <v>368</v>
      </c>
    </row>
    <row r="18" spans="1:11" ht="14.4">
      <c r="A18" s="109" t="s">
        <v>114</v>
      </c>
      <c r="B18" s="110">
        <f t="shared" si="0"/>
        <v>-58.45</v>
      </c>
      <c r="C18" s="109">
        <v>20131107</v>
      </c>
      <c r="D18" s="109" t="s">
        <v>200</v>
      </c>
      <c r="E18" s="109">
        <v>7915477</v>
      </c>
      <c r="F18" s="109" t="s">
        <v>201</v>
      </c>
      <c r="G18" s="109" t="s">
        <v>142</v>
      </c>
      <c r="H18" s="109" t="s">
        <v>146</v>
      </c>
      <c r="I18" s="109">
        <v>58.45</v>
      </c>
      <c r="J18" s="109" t="s">
        <v>181</v>
      </c>
      <c r="K18" s="109" t="s">
        <v>369</v>
      </c>
    </row>
    <row r="19" spans="1:11" ht="14.4">
      <c r="A19" t="s">
        <v>120</v>
      </c>
      <c r="B19" s="101">
        <f t="shared" si="0"/>
        <v>75</v>
      </c>
      <c r="C19">
        <v>20131101</v>
      </c>
      <c r="D19" t="s">
        <v>115</v>
      </c>
      <c r="E19">
        <v>7915477</v>
      </c>
      <c r="F19" t="s">
        <v>183</v>
      </c>
      <c r="G19" t="s">
        <v>149</v>
      </c>
      <c r="H19" t="s">
        <v>143</v>
      </c>
      <c r="I19">
        <v>75</v>
      </c>
      <c r="J19" t="s">
        <v>150</v>
      </c>
      <c r="K19" t="s">
        <v>244</v>
      </c>
    </row>
    <row r="20" spans="1:11" ht="14.4">
      <c r="A20" t="s">
        <v>120</v>
      </c>
      <c r="B20" s="101">
        <f t="shared" si="0"/>
        <v>75</v>
      </c>
      <c r="C20">
        <v>20131101</v>
      </c>
      <c r="D20" t="s">
        <v>287</v>
      </c>
      <c r="E20">
        <v>7915477</v>
      </c>
      <c r="F20">
        <v>684929260</v>
      </c>
      <c r="G20" t="s">
        <v>142</v>
      </c>
      <c r="H20" t="s">
        <v>143</v>
      </c>
      <c r="I20">
        <v>75</v>
      </c>
      <c r="J20" t="s">
        <v>181</v>
      </c>
      <c r="K20" t="s">
        <v>370</v>
      </c>
    </row>
    <row r="21" spans="1:11" ht="15.75" customHeight="1">
      <c r="A21" t="s">
        <v>120</v>
      </c>
      <c r="B21" s="101">
        <f t="shared" si="0"/>
        <v>80</v>
      </c>
      <c r="C21">
        <v>20131101</v>
      </c>
      <c r="D21" t="s">
        <v>316</v>
      </c>
      <c r="E21">
        <v>7915477</v>
      </c>
      <c r="F21">
        <v>5784856</v>
      </c>
      <c r="G21" t="s">
        <v>142</v>
      </c>
      <c r="H21" t="s">
        <v>143</v>
      </c>
      <c r="I21">
        <v>80</v>
      </c>
      <c r="J21" t="s">
        <v>181</v>
      </c>
      <c r="K21" t="s">
        <v>371</v>
      </c>
    </row>
    <row r="22" spans="1:11" ht="15.75" customHeight="1">
      <c r="A22" s="109" t="s">
        <v>40</v>
      </c>
      <c r="B22" s="110">
        <f t="shared" si="0"/>
        <v>-23.01</v>
      </c>
      <c r="C22" s="109">
        <v>20131029</v>
      </c>
      <c r="D22" s="109" t="s">
        <v>372</v>
      </c>
      <c r="E22" s="109">
        <v>7915477</v>
      </c>
      <c r="F22" s="109"/>
      <c r="G22" s="109" t="s">
        <v>145</v>
      </c>
      <c r="H22" s="109" t="s">
        <v>146</v>
      </c>
      <c r="I22" s="109">
        <v>23.01</v>
      </c>
      <c r="J22" s="109" t="s">
        <v>41</v>
      </c>
      <c r="K22" s="109" t="s">
        <v>373</v>
      </c>
    </row>
    <row r="23" spans="1:11" ht="15.75" customHeight="1">
      <c r="A23" t="s">
        <v>120</v>
      </c>
      <c r="B23" s="101">
        <f t="shared" si="0"/>
        <v>95</v>
      </c>
      <c r="C23">
        <v>20131028</v>
      </c>
      <c r="D23" t="s">
        <v>248</v>
      </c>
      <c r="E23">
        <v>7915477</v>
      </c>
      <c r="F23" t="s">
        <v>249</v>
      </c>
      <c r="G23" t="s">
        <v>149</v>
      </c>
      <c r="H23" t="s">
        <v>143</v>
      </c>
      <c r="I23">
        <v>95</v>
      </c>
      <c r="J23" t="s">
        <v>150</v>
      </c>
      <c r="K23" t="s">
        <v>374</v>
      </c>
    </row>
    <row r="24" spans="1:11" ht="15.75" customHeight="1">
      <c r="A24" t="s">
        <v>120</v>
      </c>
      <c r="B24" s="101">
        <f t="shared" si="0"/>
        <v>95</v>
      </c>
      <c r="C24">
        <v>20131022</v>
      </c>
      <c r="D24" t="s">
        <v>295</v>
      </c>
      <c r="E24">
        <v>7915477</v>
      </c>
      <c r="F24" t="s">
        <v>296</v>
      </c>
      <c r="G24" t="s">
        <v>149</v>
      </c>
      <c r="H24" t="s">
        <v>143</v>
      </c>
      <c r="I24">
        <v>95</v>
      </c>
      <c r="J24" t="s">
        <v>150</v>
      </c>
      <c r="K24" t="s">
        <v>297</v>
      </c>
    </row>
    <row r="25" spans="1:11" ht="15.75" customHeight="1">
      <c r="A25" t="s">
        <v>120</v>
      </c>
      <c r="B25" s="101">
        <f t="shared" si="0"/>
        <v>80</v>
      </c>
      <c r="C25">
        <v>20131009</v>
      </c>
      <c r="D25" t="s">
        <v>209</v>
      </c>
      <c r="E25">
        <v>7915477</v>
      </c>
      <c r="F25">
        <v>7737868</v>
      </c>
      <c r="G25" t="s">
        <v>142</v>
      </c>
      <c r="H25" t="s">
        <v>143</v>
      </c>
      <c r="I25">
        <v>80</v>
      </c>
      <c r="J25" t="s">
        <v>181</v>
      </c>
      <c r="K25" t="s">
        <v>375</v>
      </c>
    </row>
    <row r="26" spans="1:11" ht="15.75" customHeight="1">
      <c r="A26" s="109" t="s">
        <v>42</v>
      </c>
      <c r="B26" s="110">
        <f t="shared" si="0"/>
        <v>-417.83</v>
      </c>
      <c r="C26" s="109">
        <v>20131007</v>
      </c>
      <c r="D26" s="109" t="s">
        <v>376</v>
      </c>
      <c r="E26" s="109">
        <v>7915477</v>
      </c>
      <c r="F26" s="109" t="s">
        <v>377</v>
      </c>
      <c r="G26" s="109" t="s">
        <v>142</v>
      </c>
      <c r="H26" s="109" t="s">
        <v>146</v>
      </c>
      <c r="I26" s="109">
        <v>417.83</v>
      </c>
      <c r="J26" s="109" t="s">
        <v>181</v>
      </c>
      <c r="K26" s="109" t="s">
        <v>378</v>
      </c>
    </row>
    <row r="27" spans="1:11" ht="15.75" customHeight="1">
      <c r="A27" t="s">
        <v>120</v>
      </c>
      <c r="B27" s="101">
        <f t="shared" si="0"/>
        <v>75</v>
      </c>
      <c r="C27">
        <v>20131001</v>
      </c>
      <c r="D27" t="s">
        <v>115</v>
      </c>
      <c r="E27">
        <v>7915477</v>
      </c>
      <c r="F27" t="s">
        <v>183</v>
      </c>
      <c r="G27" t="s">
        <v>149</v>
      </c>
      <c r="H27" t="s">
        <v>143</v>
      </c>
      <c r="I27">
        <v>75</v>
      </c>
      <c r="J27" t="s">
        <v>150</v>
      </c>
      <c r="K27" t="s">
        <v>244</v>
      </c>
    </row>
    <row r="28" spans="1:11" ht="15.75" customHeight="1">
      <c r="A28" t="s">
        <v>120</v>
      </c>
      <c r="B28" s="101">
        <f t="shared" si="0"/>
        <v>75</v>
      </c>
      <c r="C28">
        <v>20131001</v>
      </c>
      <c r="D28" t="s">
        <v>287</v>
      </c>
      <c r="E28">
        <v>7915477</v>
      </c>
      <c r="F28">
        <v>684929260</v>
      </c>
      <c r="G28" t="s">
        <v>142</v>
      </c>
      <c r="H28" t="s">
        <v>143</v>
      </c>
      <c r="I28">
        <v>75</v>
      </c>
      <c r="J28" t="s">
        <v>181</v>
      </c>
      <c r="K28" t="s">
        <v>379</v>
      </c>
    </row>
    <row r="29" spans="1:11" ht="15.75" customHeight="1">
      <c r="A29" t="s">
        <v>120</v>
      </c>
      <c r="B29" s="101">
        <f t="shared" si="0"/>
        <v>80</v>
      </c>
      <c r="C29">
        <v>20131001</v>
      </c>
      <c r="D29" t="s">
        <v>316</v>
      </c>
      <c r="E29">
        <v>7915477</v>
      </c>
      <c r="F29">
        <v>5784856</v>
      </c>
      <c r="G29" t="s">
        <v>142</v>
      </c>
      <c r="H29" t="s">
        <v>143</v>
      </c>
      <c r="I29">
        <v>80</v>
      </c>
      <c r="J29" t="s">
        <v>181</v>
      </c>
      <c r="K29" t="s">
        <v>380</v>
      </c>
    </row>
    <row r="30" spans="1:11" ht="15.75" customHeight="1">
      <c r="A30" t="s">
        <v>120</v>
      </c>
      <c r="B30" s="101">
        <f t="shared" si="0"/>
        <v>95</v>
      </c>
      <c r="C30">
        <v>20130930</v>
      </c>
      <c r="D30" t="s">
        <v>248</v>
      </c>
      <c r="E30">
        <v>7915477</v>
      </c>
      <c r="F30" t="s">
        <v>249</v>
      </c>
      <c r="G30" t="s">
        <v>149</v>
      </c>
      <c r="H30" t="s">
        <v>143</v>
      </c>
      <c r="I30">
        <v>95</v>
      </c>
      <c r="J30" t="s">
        <v>150</v>
      </c>
      <c r="K30" t="s">
        <v>381</v>
      </c>
    </row>
    <row r="31" spans="1:11" ht="15.75" customHeight="1">
      <c r="A31" s="109" t="s">
        <v>114</v>
      </c>
      <c r="B31" s="110">
        <f t="shared" si="0"/>
        <v>-58.45</v>
      </c>
      <c r="C31" s="109">
        <v>20130930</v>
      </c>
      <c r="D31" s="109" t="s">
        <v>200</v>
      </c>
      <c r="E31" s="109">
        <v>7915477</v>
      </c>
      <c r="F31" s="109" t="s">
        <v>201</v>
      </c>
      <c r="G31" s="109" t="s">
        <v>142</v>
      </c>
      <c r="H31" s="109" t="s">
        <v>146</v>
      </c>
      <c r="I31" s="109">
        <v>58.45</v>
      </c>
      <c r="J31" s="109" t="s">
        <v>181</v>
      </c>
      <c r="K31" s="109" t="s">
        <v>382</v>
      </c>
    </row>
    <row r="32" spans="1:11" ht="15.75" customHeight="1">
      <c r="A32" t="s">
        <v>120</v>
      </c>
      <c r="B32" s="101">
        <f t="shared" si="0"/>
        <v>95</v>
      </c>
      <c r="C32">
        <v>20130923</v>
      </c>
      <c r="D32" t="s">
        <v>295</v>
      </c>
      <c r="E32">
        <v>7915477</v>
      </c>
      <c r="F32" t="s">
        <v>296</v>
      </c>
      <c r="G32" t="s">
        <v>149</v>
      </c>
      <c r="H32" t="s">
        <v>143</v>
      </c>
      <c r="I32">
        <v>95</v>
      </c>
      <c r="J32" t="s">
        <v>150</v>
      </c>
      <c r="K32" t="s">
        <v>297</v>
      </c>
    </row>
    <row r="33" spans="1:11" ht="15.75" customHeight="1">
      <c r="A33" t="s">
        <v>120</v>
      </c>
      <c r="B33" s="101">
        <f t="shared" si="0"/>
        <v>80</v>
      </c>
      <c r="C33">
        <v>20130909</v>
      </c>
      <c r="D33" t="s">
        <v>209</v>
      </c>
      <c r="E33">
        <v>7915477</v>
      </c>
      <c r="F33">
        <v>7737868</v>
      </c>
      <c r="G33" t="s">
        <v>142</v>
      </c>
      <c r="H33" t="s">
        <v>143</v>
      </c>
      <c r="I33">
        <v>80</v>
      </c>
      <c r="J33" t="s">
        <v>181</v>
      </c>
      <c r="K33" t="s">
        <v>383</v>
      </c>
    </row>
    <row r="34" spans="1:11" ht="15.75" customHeight="1">
      <c r="A34" t="s">
        <v>120</v>
      </c>
      <c r="B34" s="101">
        <f t="shared" si="0"/>
        <v>75</v>
      </c>
      <c r="C34">
        <v>20130902</v>
      </c>
      <c r="D34" t="s">
        <v>115</v>
      </c>
      <c r="E34">
        <v>7915477</v>
      </c>
      <c r="F34" t="s">
        <v>183</v>
      </c>
      <c r="G34" t="s">
        <v>149</v>
      </c>
      <c r="H34" t="s">
        <v>143</v>
      </c>
      <c r="I34">
        <v>75</v>
      </c>
      <c r="J34" t="s">
        <v>150</v>
      </c>
      <c r="K34" t="s">
        <v>244</v>
      </c>
    </row>
    <row r="35" spans="1:11" ht="15.75" customHeight="1">
      <c r="A35" t="s">
        <v>120</v>
      </c>
      <c r="B35" s="101">
        <f t="shared" si="0"/>
        <v>75</v>
      </c>
      <c r="C35">
        <v>20130902</v>
      </c>
      <c r="D35" t="s">
        <v>287</v>
      </c>
      <c r="E35">
        <v>7915477</v>
      </c>
      <c r="F35">
        <v>684929260</v>
      </c>
      <c r="G35" t="s">
        <v>142</v>
      </c>
      <c r="H35" t="s">
        <v>143</v>
      </c>
      <c r="I35">
        <v>75</v>
      </c>
      <c r="J35" t="s">
        <v>181</v>
      </c>
      <c r="K35" t="s">
        <v>384</v>
      </c>
    </row>
    <row r="36" spans="1:11" ht="15.75" customHeight="1">
      <c r="A36" t="s">
        <v>120</v>
      </c>
      <c r="B36" s="101">
        <f t="shared" si="0"/>
        <v>80</v>
      </c>
      <c r="C36">
        <v>20130902</v>
      </c>
      <c r="D36" t="s">
        <v>316</v>
      </c>
      <c r="E36">
        <v>7915477</v>
      </c>
      <c r="F36">
        <v>5784856</v>
      </c>
      <c r="G36" t="s">
        <v>142</v>
      </c>
      <c r="H36" t="s">
        <v>143</v>
      </c>
      <c r="I36">
        <v>80</v>
      </c>
      <c r="J36" t="s">
        <v>181</v>
      </c>
      <c r="K36" t="s">
        <v>385</v>
      </c>
    </row>
    <row r="37" spans="1:11" ht="15.75" customHeight="1">
      <c r="A37" t="s">
        <v>120</v>
      </c>
      <c r="B37" s="101">
        <f t="shared" si="0"/>
        <v>95</v>
      </c>
      <c r="C37">
        <v>20130828</v>
      </c>
      <c r="D37" t="s">
        <v>248</v>
      </c>
      <c r="E37">
        <v>7915477</v>
      </c>
      <c r="F37" t="s">
        <v>249</v>
      </c>
      <c r="G37" t="s">
        <v>149</v>
      </c>
      <c r="H37" t="s">
        <v>143</v>
      </c>
      <c r="I37">
        <v>95</v>
      </c>
      <c r="J37" t="s">
        <v>150</v>
      </c>
      <c r="K37" t="s">
        <v>386</v>
      </c>
    </row>
    <row r="38" spans="1:11" ht="15.75" customHeight="1">
      <c r="A38" t="s">
        <v>120</v>
      </c>
      <c r="B38" s="101">
        <f t="shared" si="0"/>
        <v>95</v>
      </c>
      <c r="C38">
        <v>20130822</v>
      </c>
      <c r="D38" t="s">
        <v>295</v>
      </c>
      <c r="E38">
        <v>7915477</v>
      </c>
      <c r="F38" t="s">
        <v>296</v>
      </c>
      <c r="G38" t="s">
        <v>149</v>
      </c>
      <c r="H38" t="s">
        <v>143</v>
      </c>
      <c r="I38">
        <v>95</v>
      </c>
      <c r="J38" t="s">
        <v>150</v>
      </c>
      <c r="K38" t="s">
        <v>297</v>
      </c>
    </row>
    <row r="39" spans="1:11" ht="15.75" customHeight="1">
      <c r="A39" s="111" t="s">
        <v>119</v>
      </c>
      <c r="B39" s="112">
        <f t="shared" si="0"/>
        <v>-1000</v>
      </c>
      <c r="C39" s="111">
        <v>20130812</v>
      </c>
      <c r="D39" s="111" t="s">
        <v>239</v>
      </c>
      <c r="E39" s="111">
        <v>7915477</v>
      </c>
      <c r="F39" s="111">
        <v>7915477</v>
      </c>
      <c r="G39" s="111" t="s">
        <v>149</v>
      </c>
      <c r="H39" s="111" t="s">
        <v>146</v>
      </c>
      <c r="I39" s="111">
        <v>1000</v>
      </c>
      <c r="J39" s="111" t="s">
        <v>150</v>
      </c>
      <c r="K39" s="111"/>
    </row>
    <row r="40" spans="1:11" ht="15.75" customHeight="1">
      <c r="A40" s="109" t="s">
        <v>114</v>
      </c>
      <c r="B40" s="110">
        <f t="shared" si="0"/>
        <v>-58.45</v>
      </c>
      <c r="C40" s="109">
        <v>20130812</v>
      </c>
      <c r="D40" s="109" t="s">
        <v>200</v>
      </c>
      <c r="E40" s="109">
        <v>7915477</v>
      </c>
      <c r="F40" s="109" t="s">
        <v>201</v>
      </c>
      <c r="G40" s="109" t="s">
        <v>142</v>
      </c>
      <c r="H40" s="109" t="s">
        <v>146</v>
      </c>
      <c r="I40" s="109">
        <v>58.45</v>
      </c>
      <c r="J40" s="109" t="s">
        <v>181</v>
      </c>
      <c r="K40" s="109" t="s">
        <v>387</v>
      </c>
    </row>
    <row r="41" spans="1:11" ht="15.75" customHeight="1">
      <c r="A41" t="s">
        <v>120</v>
      </c>
      <c r="B41" s="101">
        <f t="shared" si="0"/>
        <v>80</v>
      </c>
      <c r="C41">
        <v>20130809</v>
      </c>
      <c r="D41" t="s">
        <v>209</v>
      </c>
      <c r="E41">
        <v>7915477</v>
      </c>
      <c r="F41">
        <v>7737868</v>
      </c>
      <c r="G41" t="s">
        <v>142</v>
      </c>
      <c r="H41" t="s">
        <v>143</v>
      </c>
      <c r="I41">
        <v>80</v>
      </c>
      <c r="J41" t="s">
        <v>181</v>
      </c>
      <c r="K41" t="s">
        <v>388</v>
      </c>
    </row>
    <row r="42" spans="1:11" ht="15.75" customHeight="1">
      <c r="A42" t="s">
        <v>120</v>
      </c>
      <c r="B42" s="101">
        <f t="shared" si="0"/>
        <v>75</v>
      </c>
      <c r="C42">
        <v>20130801</v>
      </c>
      <c r="D42" t="s">
        <v>115</v>
      </c>
      <c r="E42">
        <v>7915477</v>
      </c>
      <c r="F42" t="s">
        <v>183</v>
      </c>
      <c r="G42" t="s">
        <v>149</v>
      </c>
      <c r="H42" t="s">
        <v>143</v>
      </c>
      <c r="I42">
        <v>75</v>
      </c>
      <c r="J42" t="s">
        <v>150</v>
      </c>
      <c r="K42" t="s">
        <v>244</v>
      </c>
    </row>
    <row r="43" spans="1:11" ht="15.75" customHeight="1">
      <c r="A43" t="s">
        <v>120</v>
      </c>
      <c r="B43" s="101">
        <f t="shared" si="0"/>
        <v>80</v>
      </c>
      <c r="C43">
        <v>20130801</v>
      </c>
      <c r="D43" t="s">
        <v>316</v>
      </c>
      <c r="E43">
        <v>7915477</v>
      </c>
      <c r="F43">
        <v>5784856</v>
      </c>
      <c r="G43" t="s">
        <v>142</v>
      </c>
      <c r="H43" t="s">
        <v>143</v>
      </c>
      <c r="I43">
        <v>80</v>
      </c>
      <c r="J43" t="s">
        <v>181</v>
      </c>
      <c r="K43" t="s">
        <v>389</v>
      </c>
    </row>
    <row r="44" spans="1:11" ht="15.75" customHeight="1">
      <c r="A44" t="s">
        <v>120</v>
      </c>
      <c r="B44" s="101">
        <f t="shared" si="0"/>
        <v>75</v>
      </c>
      <c r="C44">
        <v>20130801</v>
      </c>
      <c r="D44" t="s">
        <v>287</v>
      </c>
      <c r="E44">
        <v>7915477</v>
      </c>
      <c r="F44">
        <v>684929260</v>
      </c>
      <c r="G44" t="s">
        <v>142</v>
      </c>
      <c r="H44" t="s">
        <v>143</v>
      </c>
      <c r="I44">
        <v>75</v>
      </c>
      <c r="J44" t="s">
        <v>181</v>
      </c>
      <c r="K44" t="s">
        <v>390</v>
      </c>
    </row>
    <row r="45" spans="1:11" ht="15.75" customHeight="1">
      <c r="A45" s="109" t="s">
        <v>40</v>
      </c>
      <c r="B45" s="110">
        <f t="shared" si="0"/>
        <v>-22.91</v>
      </c>
      <c r="C45" s="109">
        <v>20130730</v>
      </c>
      <c r="D45" s="109" t="s">
        <v>372</v>
      </c>
      <c r="E45" s="109">
        <v>7915477</v>
      </c>
      <c r="F45" s="109"/>
      <c r="G45" s="109" t="s">
        <v>145</v>
      </c>
      <c r="H45" s="109" t="s">
        <v>146</v>
      </c>
      <c r="I45" s="109">
        <v>22.91</v>
      </c>
      <c r="J45" s="109" t="s">
        <v>41</v>
      </c>
      <c r="K45" s="109" t="s">
        <v>391</v>
      </c>
    </row>
    <row r="46" spans="1:11" ht="15.75" customHeight="1">
      <c r="A46" t="s">
        <v>120</v>
      </c>
      <c r="B46" s="101">
        <f t="shared" si="0"/>
        <v>95</v>
      </c>
      <c r="C46">
        <v>20130729</v>
      </c>
      <c r="D46" t="s">
        <v>248</v>
      </c>
      <c r="E46">
        <v>7915477</v>
      </c>
      <c r="F46" t="s">
        <v>249</v>
      </c>
      <c r="G46" t="s">
        <v>149</v>
      </c>
      <c r="H46" t="s">
        <v>143</v>
      </c>
      <c r="I46">
        <v>95</v>
      </c>
      <c r="J46" t="s">
        <v>150</v>
      </c>
      <c r="K46" t="s">
        <v>392</v>
      </c>
    </row>
    <row r="47" spans="1:11" ht="15.75" customHeight="1">
      <c r="A47" s="109" t="s">
        <v>114</v>
      </c>
      <c r="B47" s="110">
        <f t="shared" si="0"/>
        <v>-58.45</v>
      </c>
      <c r="C47" s="109">
        <v>20130729</v>
      </c>
      <c r="D47" s="109" t="s">
        <v>200</v>
      </c>
      <c r="E47" s="109">
        <v>7915477</v>
      </c>
      <c r="F47" s="109" t="s">
        <v>201</v>
      </c>
      <c r="G47" s="109" t="s">
        <v>142</v>
      </c>
      <c r="H47" s="109" t="s">
        <v>146</v>
      </c>
      <c r="I47" s="109">
        <v>58.45</v>
      </c>
      <c r="J47" s="109" t="s">
        <v>181</v>
      </c>
      <c r="K47" s="109" t="s">
        <v>393</v>
      </c>
    </row>
    <row r="48" spans="1:11" ht="15.75" customHeight="1">
      <c r="A48" t="s">
        <v>120</v>
      </c>
      <c r="B48" s="101">
        <f t="shared" si="0"/>
        <v>95</v>
      </c>
      <c r="C48">
        <v>20130722</v>
      </c>
      <c r="D48" t="s">
        <v>295</v>
      </c>
      <c r="E48">
        <v>7915477</v>
      </c>
      <c r="F48" t="s">
        <v>296</v>
      </c>
      <c r="G48" t="s">
        <v>149</v>
      </c>
      <c r="H48" t="s">
        <v>143</v>
      </c>
      <c r="I48">
        <v>95</v>
      </c>
      <c r="J48" t="s">
        <v>150</v>
      </c>
      <c r="K48" t="s">
        <v>297</v>
      </c>
    </row>
    <row r="49" spans="1:11" ht="15.75" customHeight="1">
      <c r="A49" s="109" t="s">
        <v>114</v>
      </c>
      <c r="B49" s="110">
        <f t="shared" si="0"/>
        <v>-58.45</v>
      </c>
      <c r="C49" s="109">
        <v>20130716</v>
      </c>
      <c r="D49" s="109" t="s">
        <v>200</v>
      </c>
      <c r="E49" s="109">
        <v>7915477</v>
      </c>
      <c r="F49" s="109" t="s">
        <v>201</v>
      </c>
      <c r="G49" s="109" t="s">
        <v>142</v>
      </c>
      <c r="H49" s="109" t="s">
        <v>146</v>
      </c>
      <c r="I49" s="109">
        <v>58.45</v>
      </c>
      <c r="J49" s="109" t="s">
        <v>181</v>
      </c>
      <c r="K49" s="109" t="s">
        <v>394</v>
      </c>
    </row>
    <row r="50" spans="1:11" ht="15.75" customHeight="1">
      <c r="A50" t="s">
        <v>120</v>
      </c>
      <c r="B50" s="101">
        <f t="shared" si="0"/>
        <v>80</v>
      </c>
      <c r="C50">
        <v>20130709</v>
      </c>
      <c r="D50" t="s">
        <v>209</v>
      </c>
      <c r="E50">
        <v>7915477</v>
      </c>
      <c r="F50">
        <v>7737868</v>
      </c>
      <c r="G50" t="s">
        <v>142</v>
      </c>
      <c r="H50" t="s">
        <v>143</v>
      </c>
      <c r="I50">
        <v>80</v>
      </c>
      <c r="J50" t="s">
        <v>181</v>
      </c>
      <c r="K50" t="s">
        <v>395</v>
      </c>
    </row>
    <row r="51" spans="1:11" ht="15.75" customHeight="1">
      <c r="A51" t="s">
        <v>120</v>
      </c>
      <c r="B51" s="101">
        <f t="shared" si="0"/>
        <v>75</v>
      </c>
      <c r="C51">
        <v>20130701</v>
      </c>
      <c r="D51" t="s">
        <v>115</v>
      </c>
      <c r="E51">
        <v>7915477</v>
      </c>
      <c r="F51" t="s">
        <v>183</v>
      </c>
      <c r="G51" t="s">
        <v>149</v>
      </c>
      <c r="H51" t="s">
        <v>143</v>
      </c>
      <c r="I51">
        <v>75</v>
      </c>
      <c r="J51" t="s">
        <v>150</v>
      </c>
      <c r="K51" t="s">
        <v>244</v>
      </c>
    </row>
    <row r="52" spans="1:11" ht="15.75" customHeight="1">
      <c r="A52" t="s">
        <v>120</v>
      </c>
      <c r="B52" s="101">
        <f t="shared" si="0"/>
        <v>80</v>
      </c>
      <c r="C52">
        <v>20130701</v>
      </c>
      <c r="D52" t="s">
        <v>316</v>
      </c>
      <c r="E52">
        <v>7915477</v>
      </c>
      <c r="F52">
        <v>5784856</v>
      </c>
      <c r="G52" t="s">
        <v>142</v>
      </c>
      <c r="H52" t="s">
        <v>143</v>
      </c>
      <c r="I52">
        <v>80</v>
      </c>
      <c r="J52" t="s">
        <v>181</v>
      </c>
      <c r="K52" t="s">
        <v>396</v>
      </c>
    </row>
    <row r="53" spans="1:11" ht="15.75" customHeight="1">
      <c r="A53" t="s">
        <v>120</v>
      </c>
      <c r="B53" s="101">
        <f t="shared" si="0"/>
        <v>75</v>
      </c>
      <c r="C53">
        <v>20130701</v>
      </c>
      <c r="D53" t="s">
        <v>287</v>
      </c>
      <c r="E53">
        <v>7915477</v>
      </c>
      <c r="F53">
        <v>684929260</v>
      </c>
      <c r="G53" t="s">
        <v>142</v>
      </c>
      <c r="H53" t="s">
        <v>143</v>
      </c>
      <c r="I53">
        <v>75</v>
      </c>
      <c r="J53" t="s">
        <v>181</v>
      </c>
      <c r="K53" t="s">
        <v>397</v>
      </c>
    </row>
    <row r="54" spans="1:11" ht="15.75" customHeight="1">
      <c r="A54" t="s">
        <v>120</v>
      </c>
      <c r="B54" s="101">
        <f t="shared" si="0"/>
        <v>95</v>
      </c>
      <c r="C54">
        <v>20130628</v>
      </c>
      <c r="D54" t="s">
        <v>248</v>
      </c>
      <c r="E54">
        <v>7915477</v>
      </c>
      <c r="F54" t="s">
        <v>249</v>
      </c>
      <c r="G54" t="s">
        <v>149</v>
      </c>
      <c r="H54" t="s">
        <v>143</v>
      </c>
      <c r="I54">
        <v>95</v>
      </c>
      <c r="J54" t="s">
        <v>150</v>
      </c>
      <c r="K54" t="s">
        <v>398</v>
      </c>
    </row>
    <row r="55" spans="1:11" ht="15.75" customHeight="1">
      <c r="A55" t="s">
        <v>120</v>
      </c>
      <c r="B55" s="101">
        <f t="shared" si="0"/>
        <v>95</v>
      </c>
      <c r="C55">
        <v>20130625</v>
      </c>
      <c r="D55" t="s">
        <v>295</v>
      </c>
      <c r="E55">
        <v>7915477</v>
      </c>
      <c r="F55" t="s">
        <v>296</v>
      </c>
      <c r="G55" t="s">
        <v>149</v>
      </c>
      <c r="H55" t="s">
        <v>143</v>
      </c>
      <c r="I55">
        <v>95</v>
      </c>
      <c r="J55" t="s">
        <v>150</v>
      </c>
      <c r="K55" t="s">
        <v>297</v>
      </c>
    </row>
    <row r="56" spans="1:11" ht="15.75" customHeight="1">
      <c r="A56" t="s">
        <v>120</v>
      </c>
      <c r="B56" s="101">
        <f t="shared" si="0"/>
        <v>95</v>
      </c>
      <c r="C56">
        <v>20130619</v>
      </c>
      <c r="D56" t="s">
        <v>248</v>
      </c>
      <c r="E56">
        <v>7915477</v>
      </c>
      <c r="F56" t="s">
        <v>249</v>
      </c>
      <c r="G56" t="s">
        <v>149</v>
      </c>
      <c r="H56" t="s">
        <v>143</v>
      </c>
      <c r="I56">
        <v>95</v>
      </c>
      <c r="J56" t="s">
        <v>150</v>
      </c>
      <c r="K56" t="s">
        <v>399</v>
      </c>
    </row>
    <row r="57" spans="1:11" ht="15.75" customHeight="1">
      <c r="A57" t="s">
        <v>120</v>
      </c>
      <c r="B57" s="101">
        <f t="shared" si="0"/>
        <v>80</v>
      </c>
      <c r="C57">
        <v>20130610</v>
      </c>
      <c r="D57" t="s">
        <v>209</v>
      </c>
      <c r="E57">
        <v>7915477</v>
      </c>
      <c r="F57">
        <v>7737868</v>
      </c>
      <c r="G57" t="s">
        <v>142</v>
      </c>
      <c r="H57" t="s">
        <v>143</v>
      </c>
      <c r="I57">
        <v>80</v>
      </c>
      <c r="J57" t="s">
        <v>181</v>
      </c>
      <c r="K57" t="s">
        <v>400</v>
      </c>
    </row>
    <row r="58" spans="1:11" ht="15.75" customHeight="1">
      <c r="A58" t="s">
        <v>120</v>
      </c>
      <c r="B58" s="101">
        <f t="shared" si="0"/>
        <v>75</v>
      </c>
      <c r="C58">
        <v>20130603</v>
      </c>
      <c r="D58" t="s">
        <v>115</v>
      </c>
      <c r="E58">
        <v>7915477</v>
      </c>
      <c r="F58" t="s">
        <v>183</v>
      </c>
      <c r="G58" t="s">
        <v>149</v>
      </c>
      <c r="H58" t="s">
        <v>143</v>
      </c>
      <c r="I58">
        <v>75</v>
      </c>
      <c r="J58" t="s">
        <v>150</v>
      </c>
      <c r="K58" t="s">
        <v>244</v>
      </c>
    </row>
    <row r="59" spans="1:11" ht="15.75" customHeight="1">
      <c r="A59" t="s">
        <v>120</v>
      </c>
      <c r="B59" s="101">
        <f t="shared" si="0"/>
        <v>75</v>
      </c>
      <c r="C59">
        <v>20130603</v>
      </c>
      <c r="D59" t="s">
        <v>401</v>
      </c>
      <c r="E59">
        <v>7915477</v>
      </c>
      <c r="F59">
        <v>336253257</v>
      </c>
      <c r="G59" t="s">
        <v>149</v>
      </c>
      <c r="H59" t="s">
        <v>143</v>
      </c>
      <c r="I59">
        <v>75</v>
      </c>
      <c r="J59" t="s">
        <v>150</v>
      </c>
    </row>
    <row r="60" spans="1:11" ht="15.75" customHeight="1">
      <c r="A60" t="s">
        <v>120</v>
      </c>
      <c r="B60" s="101">
        <f t="shared" si="0"/>
        <v>80</v>
      </c>
      <c r="C60">
        <v>20130603</v>
      </c>
      <c r="D60" t="s">
        <v>316</v>
      </c>
      <c r="E60">
        <v>7915477</v>
      </c>
      <c r="F60">
        <v>5784856</v>
      </c>
      <c r="G60" t="s">
        <v>142</v>
      </c>
      <c r="H60" t="s">
        <v>143</v>
      </c>
      <c r="I60">
        <v>80</v>
      </c>
      <c r="J60" t="s">
        <v>181</v>
      </c>
      <c r="K60" t="s">
        <v>402</v>
      </c>
    </row>
    <row r="61" spans="1:11" ht="15.75" customHeight="1">
      <c r="A61" s="109" t="s">
        <v>114</v>
      </c>
      <c r="B61" s="110">
        <f t="shared" si="0"/>
        <v>-58.45</v>
      </c>
      <c r="C61" s="109">
        <v>20130529</v>
      </c>
      <c r="D61" s="109" t="s">
        <v>403</v>
      </c>
      <c r="E61" s="109">
        <v>7915477</v>
      </c>
      <c r="F61" s="109">
        <v>381087751</v>
      </c>
      <c r="G61" s="109" t="s">
        <v>142</v>
      </c>
      <c r="H61" s="109" t="s">
        <v>146</v>
      </c>
      <c r="I61" s="109">
        <v>58.45</v>
      </c>
      <c r="J61" s="109" t="s">
        <v>181</v>
      </c>
      <c r="K61" s="109" t="s">
        <v>404</v>
      </c>
    </row>
    <row r="62" spans="1:11" ht="15.75" customHeight="1">
      <c r="A62" t="s">
        <v>120</v>
      </c>
      <c r="B62" s="101">
        <f t="shared" si="0"/>
        <v>95</v>
      </c>
      <c r="C62">
        <v>20130522</v>
      </c>
      <c r="D62" t="s">
        <v>295</v>
      </c>
      <c r="E62">
        <v>7915477</v>
      </c>
      <c r="F62" t="s">
        <v>296</v>
      </c>
      <c r="G62" t="s">
        <v>149</v>
      </c>
      <c r="H62" t="s">
        <v>143</v>
      </c>
      <c r="I62">
        <v>95</v>
      </c>
      <c r="J62" t="s">
        <v>150</v>
      </c>
      <c r="K62" t="s">
        <v>297</v>
      </c>
    </row>
    <row r="63" spans="1:11" ht="15.75" customHeight="1">
      <c r="A63" s="109" t="s">
        <v>25</v>
      </c>
      <c r="B63" s="110">
        <f t="shared" si="0"/>
        <v>-1139.97</v>
      </c>
      <c r="C63" s="109">
        <v>20130520</v>
      </c>
      <c r="D63" s="109" t="s">
        <v>405</v>
      </c>
      <c r="E63" s="109">
        <v>7915477</v>
      </c>
      <c r="F63" s="109">
        <v>869533843</v>
      </c>
      <c r="G63" s="109" t="s">
        <v>142</v>
      </c>
      <c r="H63" s="109" t="s">
        <v>146</v>
      </c>
      <c r="I63" s="109">
        <v>1139.97</v>
      </c>
      <c r="J63" s="109" t="s">
        <v>181</v>
      </c>
      <c r="K63" s="109" t="s">
        <v>406</v>
      </c>
    </row>
    <row r="64" spans="1:11" ht="15.75" customHeight="1">
      <c r="A64" s="109" t="s">
        <v>25</v>
      </c>
      <c r="B64" s="110">
        <f t="shared" si="0"/>
        <v>405.34</v>
      </c>
      <c r="C64" s="109">
        <v>20130514</v>
      </c>
      <c r="D64" s="109" t="s">
        <v>405</v>
      </c>
      <c r="E64" s="109">
        <v>7915477</v>
      </c>
      <c r="F64" s="109" t="s">
        <v>156</v>
      </c>
      <c r="G64" s="109" t="s">
        <v>149</v>
      </c>
      <c r="H64" s="109" t="s">
        <v>143</v>
      </c>
      <c r="I64" s="109">
        <v>405.34</v>
      </c>
      <c r="J64" s="109" t="s">
        <v>150</v>
      </c>
      <c r="K64" s="109" t="s">
        <v>407</v>
      </c>
    </row>
    <row r="65" spans="1:11" ht="15.75" customHeight="1">
      <c r="A65" t="s">
        <v>120</v>
      </c>
      <c r="B65" s="101">
        <f t="shared" si="0"/>
        <v>95</v>
      </c>
      <c r="C65">
        <v>20130513</v>
      </c>
      <c r="D65" t="s">
        <v>248</v>
      </c>
      <c r="E65">
        <v>7915477</v>
      </c>
      <c r="F65" t="s">
        <v>249</v>
      </c>
      <c r="G65" t="s">
        <v>149</v>
      </c>
      <c r="H65" t="s">
        <v>143</v>
      </c>
      <c r="I65">
        <v>95</v>
      </c>
      <c r="J65" t="s">
        <v>150</v>
      </c>
      <c r="K65" t="s">
        <v>408</v>
      </c>
    </row>
    <row r="66" spans="1:11" ht="15.75" customHeight="1">
      <c r="A66" t="s">
        <v>120</v>
      </c>
      <c r="B66" s="101">
        <f t="shared" si="0"/>
        <v>80</v>
      </c>
      <c r="C66">
        <v>20130509</v>
      </c>
      <c r="D66" t="s">
        <v>209</v>
      </c>
      <c r="E66">
        <v>7915477</v>
      </c>
      <c r="F66">
        <v>7737868</v>
      </c>
      <c r="G66" t="s">
        <v>142</v>
      </c>
      <c r="H66" t="s">
        <v>143</v>
      </c>
      <c r="I66">
        <v>80</v>
      </c>
      <c r="J66" t="s">
        <v>181</v>
      </c>
      <c r="K66" t="s">
        <v>409</v>
      </c>
    </row>
    <row r="67" spans="1:11" ht="15.75" customHeight="1">
      <c r="A67" s="111" t="s">
        <v>114</v>
      </c>
      <c r="B67" s="112">
        <f t="shared" si="0"/>
        <v>-58.45</v>
      </c>
      <c r="C67" s="111">
        <v>20130509</v>
      </c>
      <c r="D67" s="111" t="s">
        <v>403</v>
      </c>
      <c r="E67" s="111">
        <v>7915477</v>
      </c>
      <c r="F67" s="111">
        <v>381087751</v>
      </c>
      <c r="G67" s="111" t="s">
        <v>142</v>
      </c>
      <c r="H67" s="111" t="s">
        <v>146</v>
      </c>
      <c r="I67" s="111">
        <v>58.45</v>
      </c>
      <c r="J67" s="111" t="s">
        <v>181</v>
      </c>
      <c r="K67" s="111" t="s">
        <v>410</v>
      </c>
    </row>
    <row r="68" spans="1:11" ht="15.75" customHeight="1">
      <c r="A68" t="s">
        <v>120</v>
      </c>
      <c r="B68" s="101">
        <f t="shared" si="0"/>
        <v>75</v>
      </c>
      <c r="C68">
        <v>20130502</v>
      </c>
      <c r="D68" t="s">
        <v>115</v>
      </c>
      <c r="E68">
        <v>7915477</v>
      </c>
      <c r="F68" t="s">
        <v>183</v>
      </c>
      <c r="G68" t="s">
        <v>149</v>
      </c>
      <c r="H68" t="s">
        <v>143</v>
      </c>
      <c r="I68">
        <v>75</v>
      </c>
      <c r="J68" t="s">
        <v>150</v>
      </c>
      <c r="K68" t="s">
        <v>244</v>
      </c>
    </row>
    <row r="69" spans="1:11" ht="15.75" customHeight="1">
      <c r="A69" t="s">
        <v>120</v>
      </c>
      <c r="B69" s="101">
        <f t="shared" si="0"/>
        <v>75</v>
      </c>
      <c r="C69">
        <v>20130502</v>
      </c>
      <c r="D69" t="s">
        <v>401</v>
      </c>
      <c r="E69">
        <v>7915477</v>
      </c>
      <c r="F69">
        <v>336253257</v>
      </c>
      <c r="G69" t="s">
        <v>149</v>
      </c>
      <c r="H69" t="s">
        <v>143</v>
      </c>
      <c r="I69">
        <v>75</v>
      </c>
      <c r="J69" t="s">
        <v>150</v>
      </c>
    </row>
    <row r="70" spans="1:11" ht="15.75" customHeight="1">
      <c r="A70" t="s">
        <v>120</v>
      </c>
      <c r="B70" s="101">
        <f t="shared" si="0"/>
        <v>80</v>
      </c>
      <c r="C70">
        <v>20130502</v>
      </c>
      <c r="D70" t="s">
        <v>316</v>
      </c>
      <c r="E70">
        <v>7915477</v>
      </c>
      <c r="F70">
        <v>5784856</v>
      </c>
      <c r="G70" t="s">
        <v>142</v>
      </c>
      <c r="H70" t="s">
        <v>143</v>
      </c>
      <c r="I70">
        <v>80</v>
      </c>
      <c r="J70" t="s">
        <v>181</v>
      </c>
      <c r="K70" t="s">
        <v>411</v>
      </c>
    </row>
    <row r="71" spans="1:11" ht="15.75" customHeight="1">
      <c r="A71" s="109" t="s">
        <v>40</v>
      </c>
      <c r="B71" s="110">
        <f t="shared" si="0"/>
        <v>-22.77</v>
      </c>
      <c r="C71" s="109">
        <v>20130429</v>
      </c>
      <c r="D71" s="109" t="s">
        <v>372</v>
      </c>
      <c r="E71" s="109">
        <v>7915477</v>
      </c>
      <c r="F71" s="109"/>
      <c r="G71" s="109" t="s">
        <v>145</v>
      </c>
      <c r="H71" s="109" t="s">
        <v>146</v>
      </c>
      <c r="I71" s="109">
        <v>22.77</v>
      </c>
      <c r="J71" s="109" t="s">
        <v>41</v>
      </c>
      <c r="K71" s="109" t="s">
        <v>412</v>
      </c>
    </row>
    <row r="72" spans="1:11" ht="15.75" customHeight="1">
      <c r="A72" t="s">
        <v>120</v>
      </c>
      <c r="B72" s="101">
        <f t="shared" si="0"/>
        <v>95</v>
      </c>
      <c r="C72">
        <v>20130422</v>
      </c>
      <c r="D72" t="s">
        <v>295</v>
      </c>
      <c r="E72">
        <v>7915477</v>
      </c>
      <c r="F72" t="s">
        <v>296</v>
      </c>
      <c r="G72" t="s">
        <v>149</v>
      </c>
      <c r="H72" t="s">
        <v>143</v>
      </c>
      <c r="I72">
        <v>95</v>
      </c>
      <c r="J72" t="s">
        <v>150</v>
      </c>
      <c r="K72" t="s">
        <v>297</v>
      </c>
    </row>
    <row r="73" spans="1:11" ht="15.75" customHeight="1">
      <c r="A73" s="109" t="s">
        <v>119</v>
      </c>
      <c r="B73" s="110">
        <f t="shared" si="0"/>
        <v>-1500</v>
      </c>
      <c r="C73" s="109">
        <v>20130415</v>
      </c>
      <c r="D73" s="109" t="s">
        <v>239</v>
      </c>
      <c r="E73" s="109">
        <v>7915477</v>
      </c>
      <c r="F73" s="109">
        <v>7915477</v>
      </c>
      <c r="G73" s="109" t="s">
        <v>149</v>
      </c>
      <c r="H73" s="109" t="s">
        <v>146</v>
      </c>
      <c r="I73" s="109">
        <v>1500</v>
      </c>
      <c r="J73" s="109" t="s">
        <v>150</v>
      </c>
      <c r="K73" s="109"/>
    </row>
    <row r="74" spans="1:11" ht="15.75" customHeight="1">
      <c r="A74" t="s">
        <v>120</v>
      </c>
      <c r="B74" s="101">
        <f t="shared" si="0"/>
        <v>190</v>
      </c>
      <c r="C74">
        <v>20130409</v>
      </c>
      <c r="D74" t="s">
        <v>248</v>
      </c>
      <c r="E74">
        <v>7915477</v>
      </c>
      <c r="F74" t="s">
        <v>249</v>
      </c>
      <c r="G74" t="s">
        <v>149</v>
      </c>
      <c r="H74" t="s">
        <v>143</v>
      </c>
      <c r="I74">
        <v>190</v>
      </c>
      <c r="J74" t="s">
        <v>150</v>
      </c>
      <c r="K74" t="s">
        <v>413</v>
      </c>
    </row>
    <row r="75" spans="1:11" ht="15.75" customHeight="1">
      <c r="A75" t="s">
        <v>120</v>
      </c>
      <c r="B75" s="101">
        <f t="shared" si="0"/>
        <v>475</v>
      </c>
      <c r="C75">
        <v>20130409</v>
      </c>
      <c r="D75" t="s">
        <v>248</v>
      </c>
      <c r="E75">
        <v>7915477</v>
      </c>
      <c r="F75" t="s">
        <v>249</v>
      </c>
      <c r="G75" t="s">
        <v>149</v>
      </c>
      <c r="H75" t="s">
        <v>143</v>
      </c>
      <c r="I75">
        <v>475</v>
      </c>
      <c r="J75" t="s">
        <v>150</v>
      </c>
      <c r="K75" t="s">
        <v>414</v>
      </c>
    </row>
    <row r="76" spans="1:11" ht="15.75" customHeight="1">
      <c r="A76" t="s">
        <v>120</v>
      </c>
      <c r="B76" s="101">
        <f t="shared" si="0"/>
        <v>80</v>
      </c>
      <c r="C76">
        <v>20130409</v>
      </c>
      <c r="D76" t="s">
        <v>209</v>
      </c>
      <c r="E76">
        <v>7915477</v>
      </c>
      <c r="F76">
        <v>7737868</v>
      </c>
      <c r="G76" t="s">
        <v>142</v>
      </c>
      <c r="H76" t="s">
        <v>143</v>
      </c>
      <c r="I76">
        <v>80</v>
      </c>
      <c r="J76" t="s">
        <v>181</v>
      </c>
      <c r="K76" t="s">
        <v>415</v>
      </c>
    </row>
    <row r="77" spans="1:11" ht="15.75" customHeight="1">
      <c r="A77" t="s">
        <v>120</v>
      </c>
      <c r="B77" s="101">
        <f t="shared" si="0"/>
        <v>75</v>
      </c>
      <c r="C77">
        <v>20130402</v>
      </c>
      <c r="D77" t="s">
        <v>115</v>
      </c>
      <c r="E77">
        <v>7915477</v>
      </c>
      <c r="F77" t="s">
        <v>183</v>
      </c>
      <c r="G77" t="s">
        <v>149</v>
      </c>
      <c r="H77" t="s">
        <v>143</v>
      </c>
      <c r="I77">
        <v>75</v>
      </c>
      <c r="J77" t="s">
        <v>150</v>
      </c>
      <c r="K77" t="s">
        <v>244</v>
      </c>
    </row>
    <row r="78" spans="1:11" ht="15.75" customHeight="1">
      <c r="A78" t="s">
        <v>120</v>
      </c>
      <c r="B78" s="101">
        <f t="shared" si="0"/>
        <v>75</v>
      </c>
      <c r="C78">
        <v>20130402</v>
      </c>
      <c r="D78" t="s">
        <v>401</v>
      </c>
      <c r="E78">
        <v>7915477</v>
      </c>
      <c r="F78">
        <v>336253257</v>
      </c>
      <c r="G78" t="s">
        <v>149</v>
      </c>
      <c r="H78" t="s">
        <v>143</v>
      </c>
      <c r="I78">
        <v>75</v>
      </c>
      <c r="J78" t="s">
        <v>150</v>
      </c>
    </row>
    <row r="79" spans="1:11" ht="15.75" customHeight="1">
      <c r="A79" s="109" t="s">
        <v>114</v>
      </c>
      <c r="B79" s="110">
        <f t="shared" si="0"/>
        <v>-58.45</v>
      </c>
      <c r="C79" s="109">
        <v>20130402</v>
      </c>
      <c r="D79" s="109" t="s">
        <v>403</v>
      </c>
      <c r="E79" s="109">
        <v>7915477</v>
      </c>
      <c r="F79" s="109">
        <v>381087751</v>
      </c>
      <c r="G79" s="109" t="s">
        <v>142</v>
      </c>
      <c r="H79" s="109" t="s">
        <v>146</v>
      </c>
      <c r="I79" s="109">
        <v>58.45</v>
      </c>
      <c r="J79" s="109" t="s">
        <v>181</v>
      </c>
      <c r="K79" s="109" t="s">
        <v>416</v>
      </c>
    </row>
    <row r="80" spans="1:11" ht="15.75" customHeight="1">
      <c r="A80" t="s">
        <v>120</v>
      </c>
      <c r="B80" s="101">
        <f t="shared" si="0"/>
        <v>80</v>
      </c>
      <c r="C80">
        <v>20130402</v>
      </c>
      <c r="D80" t="s">
        <v>316</v>
      </c>
      <c r="E80">
        <v>7915477</v>
      </c>
      <c r="F80">
        <v>5784856</v>
      </c>
      <c r="G80" t="s">
        <v>142</v>
      </c>
      <c r="H80" t="s">
        <v>143</v>
      </c>
      <c r="I80">
        <v>80</v>
      </c>
      <c r="J80" t="s">
        <v>181</v>
      </c>
      <c r="K80" t="s">
        <v>417</v>
      </c>
    </row>
    <row r="81" spans="1:11" ht="15.75" customHeight="1">
      <c r="A81" t="s">
        <v>120</v>
      </c>
      <c r="B81" s="101">
        <f t="shared" si="0"/>
        <v>95</v>
      </c>
      <c r="C81">
        <v>20130322</v>
      </c>
      <c r="D81" t="s">
        <v>295</v>
      </c>
      <c r="E81">
        <v>7915477</v>
      </c>
      <c r="F81" t="s">
        <v>296</v>
      </c>
      <c r="G81" t="s">
        <v>149</v>
      </c>
      <c r="H81" t="s">
        <v>143</v>
      </c>
      <c r="I81">
        <v>95</v>
      </c>
      <c r="J81" t="s">
        <v>150</v>
      </c>
      <c r="K81" t="s">
        <v>297</v>
      </c>
    </row>
    <row r="82" spans="1:11" ht="15.75" customHeight="1">
      <c r="A82" s="109" t="s">
        <v>114</v>
      </c>
      <c r="B82" s="110">
        <f t="shared" si="0"/>
        <v>-58.45</v>
      </c>
      <c r="C82" s="109">
        <v>20130320</v>
      </c>
      <c r="D82" s="109" t="s">
        <v>403</v>
      </c>
      <c r="E82" s="109">
        <v>7915477</v>
      </c>
      <c r="F82" s="109">
        <v>381087751</v>
      </c>
      <c r="G82" s="109" t="s">
        <v>142</v>
      </c>
      <c r="H82" s="109" t="s">
        <v>146</v>
      </c>
      <c r="I82" s="109">
        <v>58.45</v>
      </c>
      <c r="J82" s="109" t="s">
        <v>181</v>
      </c>
      <c r="K82" s="109" t="s">
        <v>418</v>
      </c>
    </row>
    <row r="83" spans="1:11" ht="15.75" customHeight="1">
      <c r="A83" t="s">
        <v>120</v>
      </c>
      <c r="B83" s="101">
        <f t="shared" si="0"/>
        <v>95</v>
      </c>
      <c r="C83">
        <v>20130313</v>
      </c>
      <c r="D83" t="s">
        <v>248</v>
      </c>
      <c r="E83">
        <v>7915477</v>
      </c>
      <c r="F83" t="s">
        <v>249</v>
      </c>
      <c r="G83" t="s">
        <v>149</v>
      </c>
      <c r="H83" t="s">
        <v>143</v>
      </c>
      <c r="I83">
        <v>95</v>
      </c>
      <c r="J83" t="s">
        <v>150</v>
      </c>
      <c r="K83" t="s">
        <v>419</v>
      </c>
    </row>
    <row r="84" spans="1:11" ht="15.75" customHeight="1">
      <c r="A84" t="s">
        <v>120</v>
      </c>
      <c r="B84" s="101">
        <f t="shared" si="0"/>
        <v>80</v>
      </c>
      <c r="C84">
        <v>20130311</v>
      </c>
      <c r="D84" t="s">
        <v>209</v>
      </c>
      <c r="E84">
        <v>7915477</v>
      </c>
      <c r="F84">
        <v>7737868</v>
      </c>
      <c r="G84" t="s">
        <v>142</v>
      </c>
      <c r="H84" t="s">
        <v>143</v>
      </c>
      <c r="I84">
        <v>80</v>
      </c>
      <c r="J84" t="s">
        <v>181</v>
      </c>
      <c r="K84" t="s">
        <v>420</v>
      </c>
    </row>
    <row r="85" spans="1:11" ht="15.75" customHeight="1">
      <c r="A85" t="s">
        <v>120</v>
      </c>
      <c r="B85" s="101">
        <f t="shared" si="0"/>
        <v>75</v>
      </c>
      <c r="C85">
        <v>20130301</v>
      </c>
      <c r="D85" t="s">
        <v>115</v>
      </c>
      <c r="E85">
        <v>7915477</v>
      </c>
      <c r="F85" t="s">
        <v>183</v>
      </c>
      <c r="G85" t="s">
        <v>149</v>
      </c>
      <c r="H85" t="s">
        <v>143</v>
      </c>
      <c r="I85">
        <v>75</v>
      </c>
      <c r="J85" t="s">
        <v>150</v>
      </c>
      <c r="K85" t="s">
        <v>244</v>
      </c>
    </row>
    <row r="86" spans="1:11" ht="15.75" customHeight="1">
      <c r="A86" t="s">
        <v>120</v>
      </c>
      <c r="B86" s="101">
        <f t="shared" si="0"/>
        <v>80</v>
      </c>
      <c r="C86">
        <v>20130301</v>
      </c>
      <c r="D86" t="s">
        <v>316</v>
      </c>
      <c r="E86">
        <v>7915477</v>
      </c>
      <c r="F86">
        <v>5784856</v>
      </c>
      <c r="G86" t="s">
        <v>142</v>
      </c>
      <c r="H86" t="s">
        <v>143</v>
      </c>
      <c r="I86">
        <v>80</v>
      </c>
      <c r="J86" t="s">
        <v>181</v>
      </c>
      <c r="K86" t="s">
        <v>421</v>
      </c>
    </row>
    <row r="87" spans="1:11" ht="15.75" customHeight="1">
      <c r="A87" t="s">
        <v>120</v>
      </c>
      <c r="B87" s="101">
        <f t="shared" si="0"/>
        <v>75</v>
      </c>
      <c r="C87">
        <v>20130301</v>
      </c>
      <c r="D87" t="s">
        <v>401</v>
      </c>
      <c r="E87">
        <v>7915477</v>
      </c>
      <c r="F87">
        <v>336253257</v>
      </c>
      <c r="G87" t="s">
        <v>149</v>
      </c>
      <c r="H87" t="s">
        <v>143</v>
      </c>
      <c r="I87">
        <v>75</v>
      </c>
      <c r="J87" t="s">
        <v>150</v>
      </c>
    </row>
    <row r="88" spans="1:11" ht="15.75" customHeight="1">
      <c r="A88" s="109" t="s">
        <v>114</v>
      </c>
      <c r="B88" s="110">
        <f t="shared" si="0"/>
        <v>-58.45</v>
      </c>
      <c r="C88" s="109">
        <v>20130226</v>
      </c>
      <c r="D88" s="109" t="s">
        <v>403</v>
      </c>
      <c r="E88" s="109">
        <v>7915477</v>
      </c>
      <c r="F88" s="109">
        <v>381087751</v>
      </c>
      <c r="G88" s="109" t="s">
        <v>142</v>
      </c>
      <c r="H88" s="109" t="s">
        <v>146</v>
      </c>
      <c r="I88" s="109">
        <v>58.45</v>
      </c>
      <c r="J88" s="109" t="s">
        <v>181</v>
      </c>
      <c r="K88" s="109" t="s">
        <v>422</v>
      </c>
    </row>
    <row r="89" spans="1:11" ht="15.75" customHeight="1">
      <c r="A89" t="s">
        <v>120</v>
      </c>
      <c r="B89" s="101">
        <f t="shared" si="0"/>
        <v>95</v>
      </c>
      <c r="C89">
        <v>20130222</v>
      </c>
      <c r="D89" t="s">
        <v>295</v>
      </c>
      <c r="E89">
        <v>7915477</v>
      </c>
      <c r="F89" t="s">
        <v>296</v>
      </c>
      <c r="G89" t="s">
        <v>149</v>
      </c>
      <c r="H89" t="s">
        <v>143</v>
      </c>
      <c r="I89">
        <v>95</v>
      </c>
      <c r="J89" t="s">
        <v>150</v>
      </c>
      <c r="K89" t="s">
        <v>297</v>
      </c>
    </row>
    <row r="90" spans="1:11" ht="15.75" customHeight="1">
      <c r="A90" t="s">
        <v>120</v>
      </c>
      <c r="B90" s="101">
        <f t="shared" si="0"/>
        <v>80</v>
      </c>
      <c r="C90">
        <v>20130211</v>
      </c>
      <c r="D90" t="s">
        <v>209</v>
      </c>
      <c r="E90">
        <v>7915477</v>
      </c>
      <c r="F90">
        <v>7737868</v>
      </c>
      <c r="G90" t="s">
        <v>142</v>
      </c>
      <c r="H90" t="s">
        <v>143</v>
      </c>
      <c r="I90">
        <v>80</v>
      </c>
      <c r="J90" t="s">
        <v>181</v>
      </c>
      <c r="K90" t="s">
        <v>423</v>
      </c>
    </row>
    <row r="91" spans="1:11" ht="15.75" customHeight="1">
      <c r="A91" s="109" t="s">
        <v>42</v>
      </c>
      <c r="B91" s="110">
        <f t="shared" si="0"/>
        <v>-352.84</v>
      </c>
      <c r="C91" s="109">
        <v>20130211</v>
      </c>
      <c r="D91" s="109" t="s">
        <v>424</v>
      </c>
      <c r="E91" s="109">
        <v>7915477</v>
      </c>
      <c r="F91" s="109">
        <v>652237401</v>
      </c>
      <c r="G91" s="109" t="s">
        <v>142</v>
      </c>
      <c r="H91" s="109" t="s">
        <v>146</v>
      </c>
      <c r="I91" s="109">
        <v>352.84</v>
      </c>
      <c r="J91" s="109" t="s">
        <v>181</v>
      </c>
      <c r="K91" s="109" t="s">
        <v>425</v>
      </c>
    </row>
    <row r="92" spans="1:11" ht="15.75" customHeight="1">
      <c r="A92" t="s">
        <v>120</v>
      </c>
      <c r="B92" s="101">
        <f t="shared" si="0"/>
        <v>75</v>
      </c>
      <c r="C92">
        <v>20130201</v>
      </c>
      <c r="D92" t="s">
        <v>115</v>
      </c>
      <c r="E92">
        <v>7915477</v>
      </c>
      <c r="F92" t="s">
        <v>183</v>
      </c>
      <c r="G92" t="s">
        <v>149</v>
      </c>
      <c r="H92" t="s">
        <v>143</v>
      </c>
      <c r="I92">
        <v>75</v>
      </c>
      <c r="J92" t="s">
        <v>150</v>
      </c>
      <c r="K92" t="s">
        <v>244</v>
      </c>
    </row>
    <row r="93" spans="1:11" ht="15.75" customHeight="1">
      <c r="A93" t="s">
        <v>120</v>
      </c>
      <c r="B93" s="101">
        <f t="shared" si="0"/>
        <v>80</v>
      </c>
      <c r="C93">
        <v>20130201</v>
      </c>
      <c r="D93" t="s">
        <v>316</v>
      </c>
      <c r="E93">
        <v>7915477</v>
      </c>
      <c r="F93">
        <v>5784856</v>
      </c>
      <c r="G93" t="s">
        <v>142</v>
      </c>
      <c r="H93" t="s">
        <v>143</v>
      </c>
      <c r="I93">
        <v>80</v>
      </c>
      <c r="J93" t="s">
        <v>181</v>
      </c>
      <c r="K93" t="s">
        <v>426</v>
      </c>
    </row>
    <row r="94" spans="1:11" ht="15.75" customHeight="1">
      <c r="A94" t="s">
        <v>120</v>
      </c>
      <c r="B94" s="101">
        <f t="shared" si="0"/>
        <v>75</v>
      </c>
      <c r="C94">
        <v>20130201</v>
      </c>
      <c r="D94" t="s">
        <v>401</v>
      </c>
      <c r="E94">
        <v>7915477</v>
      </c>
      <c r="F94">
        <v>336253257</v>
      </c>
      <c r="G94" t="s">
        <v>149</v>
      </c>
      <c r="H94" t="s">
        <v>143</v>
      </c>
      <c r="I94">
        <v>75</v>
      </c>
      <c r="J94" t="s">
        <v>150</v>
      </c>
    </row>
    <row r="95" spans="1:11" ht="15.75" customHeight="1">
      <c r="A95" t="s">
        <v>120</v>
      </c>
      <c r="B95" s="101">
        <f t="shared" si="0"/>
        <v>95</v>
      </c>
      <c r="C95">
        <v>20130201</v>
      </c>
      <c r="D95" t="s">
        <v>248</v>
      </c>
      <c r="E95">
        <v>7915477</v>
      </c>
      <c r="F95" t="s">
        <v>249</v>
      </c>
      <c r="G95" t="s">
        <v>149</v>
      </c>
      <c r="H95" t="s">
        <v>143</v>
      </c>
      <c r="I95">
        <v>95</v>
      </c>
      <c r="J95" t="s">
        <v>150</v>
      </c>
      <c r="K95" t="s">
        <v>427</v>
      </c>
    </row>
    <row r="96" spans="1:11" ht="15.75" customHeight="1">
      <c r="A96" s="109" t="s">
        <v>40</v>
      </c>
      <c r="B96" s="110">
        <f t="shared" si="0"/>
        <v>-22.84</v>
      </c>
      <c r="C96" s="109">
        <v>20130128</v>
      </c>
      <c r="D96" s="109" t="s">
        <v>372</v>
      </c>
      <c r="E96" s="109">
        <v>7915477</v>
      </c>
      <c r="F96" s="109"/>
      <c r="G96" s="109" t="s">
        <v>145</v>
      </c>
      <c r="H96" s="109" t="s">
        <v>146</v>
      </c>
      <c r="I96" s="109">
        <v>22.84</v>
      </c>
      <c r="J96" s="109" t="s">
        <v>41</v>
      </c>
      <c r="K96" s="109" t="s">
        <v>428</v>
      </c>
    </row>
    <row r="97" spans="1:11" ht="15.75" customHeight="1">
      <c r="A97" s="109" t="s">
        <v>25</v>
      </c>
      <c r="B97" s="110">
        <f t="shared" si="0"/>
        <v>-203.03</v>
      </c>
      <c r="C97" s="109">
        <v>20130124</v>
      </c>
      <c r="D97" s="109" t="s">
        <v>405</v>
      </c>
      <c r="E97" s="109">
        <v>7915477</v>
      </c>
      <c r="F97" s="109">
        <v>869533843</v>
      </c>
      <c r="G97" s="109" t="s">
        <v>142</v>
      </c>
      <c r="H97" s="109" t="s">
        <v>146</v>
      </c>
      <c r="I97" s="109">
        <v>203.03</v>
      </c>
      <c r="J97" s="109" t="s">
        <v>181</v>
      </c>
      <c r="K97" s="109" t="s">
        <v>429</v>
      </c>
    </row>
    <row r="98" spans="1:11" ht="15.75" customHeight="1">
      <c r="A98" t="s">
        <v>120</v>
      </c>
      <c r="B98" s="101">
        <f t="shared" si="0"/>
        <v>95</v>
      </c>
      <c r="C98">
        <v>20130123</v>
      </c>
      <c r="D98" t="s">
        <v>295</v>
      </c>
      <c r="E98">
        <v>7915477</v>
      </c>
      <c r="F98" t="s">
        <v>296</v>
      </c>
      <c r="G98" t="s">
        <v>149</v>
      </c>
      <c r="H98" t="s">
        <v>143</v>
      </c>
      <c r="I98">
        <v>95</v>
      </c>
      <c r="J98" t="s">
        <v>150</v>
      </c>
      <c r="K98" t="s">
        <v>297</v>
      </c>
    </row>
    <row r="99" spans="1:11" ht="15.75" customHeight="1">
      <c r="A99" t="s">
        <v>120</v>
      </c>
      <c r="B99" s="101">
        <f t="shared" si="0"/>
        <v>80</v>
      </c>
      <c r="C99">
        <v>20130109</v>
      </c>
      <c r="D99" t="s">
        <v>209</v>
      </c>
      <c r="E99">
        <v>7915477</v>
      </c>
      <c r="F99">
        <v>7737868</v>
      </c>
      <c r="G99" t="s">
        <v>142</v>
      </c>
      <c r="H99" t="s">
        <v>143</v>
      </c>
      <c r="I99">
        <v>80</v>
      </c>
      <c r="J99" t="s">
        <v>181</v>
      </c>
      <c r="K99" t="s">
        <v>430</v>
      </c>
    </row>
    <row r="100" spans="1:11" ht="15.75" customHeight="1">
      <c r="A100" t="s">
        <v>120</v>
      </c>
      <c r="B100" s="101">
        <f t="shared" si="0"/>
        <v>75</v>
      </c>
      <c r="C100">
        <v>20130102</v>
      </c>
      <c r="D100" t="s">
        <v>431</v>
      </c>
      <c r="E100">
        <v>7915477</v>
      </c>
      <c r="F100">
        <v>404853765</v>
      </c>
      <c r="G100" t="s">
        <v>432</v>
      </c>
      <c r="H100" t="s">
        <v>143</v>
      </c>
      <c r="I100">
        <v>75</v>
      </c>
      <c r="J100" t="s">
        <v>433</v>
      </c>
      <c r="K100" t="s">
        <v>434</v>
      </c>
    </row>
    <row r="101" spans="1:11" ht="15.75" customHeight="1">
      <c r="A101" t="s">
        <v>120</v>
      </c>
      <c r="B101" s="101">
        <f t="shared" si="0"/>
        <v>75</v>
      </c>
      <c r="C101">
        <v>20130102</v>
      </c>
      <c r="D101" t="s">
        <v>401</v>
      </c>
      <c r="E101">
        <v>7915477</v>
      </c>
      <c r="F101">
        <v>336253257</v>
      </c>
      <c r="G101" t="s">
        <v>149</v>
      </c>
      <c r="H101" t="s">
        <v>143</v>
      </c>
      <c r="I101">
        <v>75</v>
      </c>
      <c r="J101" t="s">
        <v>150</v>
      </c>
    </row>
    <row r="102" spans="1:11" ht="15.75" customHeight="1">
      <c r="A102" t="s">
        <v>120</v>
      </c>
      <c r="B102" s="101">
        <f t="shared" si="0"/>
        <v>80</v>
      </c>
      <c r="C102">
        <v>20130102</v>
      </c>
      <c r="D102" t="s">
        <v>316</v>
      </c>
      <c r="E102">
        <v>7915477</v>
      </c>
      <c r="F102">
        <v>5784856</v>
      </c>
      <c r="G102" t="s">
        <v>142</v>
      </c>
      <c r="H102" t="s">
        <v>143</v>
      </c>
      <c r="I102">
        <v>80</v>
      </c>
      <c r="J102" t="s">
        <v>181</v>
      </c>
      <c r="K102" t="s">
        <v>435</v>
      </c>
    </row>
    <row r="103" spans="1:11" ht="15.75" customHeight="1">
      <c r="B103" s="101"/>
    </row>
    <row r="104" spans="1:11" ht="15.75" customHeight="1"/>
    <row r="105" spans="1:11" ht="15.75" customHeight="1"/>
    <row r="106" spans="1:11" ht="15.75" customHeight="1"/>
    <row r="107" spans="1:11" ht="15.75" customHeight="1"/>
    <row r="108" spans="1:11" ht="15.75" customHeight="1"/>
    <row r="109" spans="1:11" ht="15.75" customHeight="1"/>
    <row r="110" spans="1:11" ht="15.75" customHeight="1"/>
    <row r="111" spans="1:11" ht="15.75" customHeight="1"/>
    <row r="112" spans="1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/>
  <cols>
    <col min="1" max="1" width="10.44140625" customWidth="1"/>
    <col min="2" max="2" width="11.88671875" customWidth="1"/>
    <col min="3" max="3" width="22.5546875" customWidth="1"/>
    <col min="4" max="4" width="10.44140625" customWidth="1"/>
    <col min="5" max="5" width="20.88671875" customWidth="1"/>
    <col min="6" max="15" width="8.5546875" customWidth="1"/>
  </cols>
  <sheetData>
    <row r="1" spans="1:15" ht="14.4">
      <c r="A1" s="82" t="s">
        <v>133</v>
      </c>
      <c r="B1" s="82" t="s">
        <v>436</v>
      </c>
      <c r="C1" s="82" t="s">
        <v>165</v>
      </c>
      <c r="D1" s="82" t="s">
        <v>437</v>
      </c>
      <c r="E1" s="82" t="s">
        <v>438</v>
      </c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ht="14.4">
      <c r="A2" s="108">
        <v>40904</v>
      </c>
      <c r="B2" t="s">
        <v>439</v>
      </c>
      <c r="C2" t="s">
        <v>25</v>
      </c>
      <c r="D2" s="101">
        <v>-181.1</v>
      </c>
    </row>
    <row r="3" spans="1:15" ht="14.4">
      <c r="A3" s="108">
        <v>40911</v>
      </c>
      <c r="B3" t="s">
        <v>440</v>
      </c>
      <c r="C3" t="s">
        <v>114</v>
      </c>
      <c r="D3" s="101">
        <v>-54.04</v>
      </c>
      <c r="E3" s="113" t="s">
        <v>441</v>
      </c>
    </row>
    <row r="4" spans="1:15" ht="14.4">
      <c r="A4" s="108">
        <v>40935</v>
      </c>
      <c r="B4" t="s">
        <v>442</v>
      </c>
      <c r="C4" t="s">
        <v>40</v>
      </c>
      <c r="D4" s="101">
        <v>-19.11</v>
      </c>
    </row>
    <row r="5" spans="1:15" ht="14.4">
      <c r="A5" s="108">
        <v>40966</v>
      </c>
      <c r="B5" t="s">
        <v>442</v>
      </c>
      <c r="C5" t="s">
        <v>40</v>
      </c>
      <c r="D5" s="101">
        <v>-23.14</v>
      </c>
    </row>
    <row r="6" spans="1:15" ht="14.4">
      <c r="A6" s="108">
        <v>40984</v>
      </c>
      <c r="B6" t="s">
        <v>440</v>
      </c>
      <c r="C6" t="s">
        <v>114</v>
      </c>
      <c r="D6" s="101">
        <v>-56.2</v>
      </c>
      <c r="E6" s="113" t="s">
        <v>51</v>
      </c>
    </row>
    <row r="7" spans="1:15" ht="14.4">
      <c r="A7" s="108">
        <v>40984</v>
      </c>
      <c r="B7" t="s">
        <v>442</v>
      </c>
      <c r="C7" t="s">
        <v>119</v>
      </c>
      <c r="D7" s="101">
        <v>-2000</v>
      </c>
    </row>
    <row r="8" spans="1:15" ht="14.4">
      <c r="A8" s="108">
        <v>41012</v>
      </c>
      <c r="B8" t="s">
        <v>440</v>
      </c>
      <c r="C8" t="s">
        <v>114</v>
      </c>
      <c r="D8" s="101">
        <v>-56.2</v>
      </c>
      <c r="E8" s="113" t="s">
        <v>52</v>
      </c>
    </row>
    <row r="9" spans="1:15" ht="14.4">
      <c r="A9" s="108">
        <v>41012</v>
      </c>
      <c r="B9" t="s">
        <v>442</v>
      </c>
      <c r="C9" t="s">
        <v>119</v>
      </c>
      <c r="D9" s="101">
        <v>-500</v>
      </c>
    </row>
    <row r="10" spans="1:15" ht="14.4">
      <c r="A10" s="108">
        <v>41012</v>
      </c>
      <c r="B10" t="s">
        <v>443</v>
      </c>
      <c r="C10" t="s">
        <v>38</v>
      </c>
      <c r="D10" s="101">
        <v>-24.08</v>
      </c>
      <c r="E10" t="s">
        <v>444</v>
      </c>
    </row>
    <row r="11" spans="1:15" ht="14.4">
      <c r="A11" s="108">
        <v>41025</v>
      </c>
      <c r="B11" t="s">
        <v>442</v>
      </c>
      <c r="C11" t="s">
        <v>40</v>
      </c>
      <c r="D11" s="101">
        <v>-22.16</v>
      </c>
    </row>
    <row r="12" spans="1:15" ht="14.4">
      <c r="A12" s="108">
        <v>41029</v>
      </c>
      <c r="B12" t="s">
        <v>440</v>
      </c>
      <c r="C12" t="s">
        <v>114</v>
      </c>
      <c r="D12" s="101">
        <v>-56.2</v>
      </c>
      <c r="E12" s="113" t="s">
        <v>53</v>
      </c>
    </row>
    <row r="13" spans="1:15" ht="14.4">
      <c r="A13" s="108">
        <v>41045</v>
      </c>
      <c r="B13" t="s">
        <v>442</v>
      </c>
      <c r="C13" t="s">
        <v>119</v>
      </c>
      <c r="D13" s="101">
        <v>500</v>
      </c>
      <c r="E13" s="113" t="s">
        <v>445</v>
      </c>
    </row>
    <row r="14" spans="1:15" ht="14.4">
      <c r="A14" s="108">
        <v>41047</v>
      </c>
      <c r="B14" t="s">
        <v>439</v>
      </c>
      <c r="C14" t="s">
        <v>25</v>
      </c>
      <c r="D14" s="101">
        <v>-1021.07</v>
      </c>
    </row>
    <row r="15" spans="1:15" ht="14.4">
      <c r="A15" s="108">
        <v>41052</v>
      </c>
      <c r="B15" t="s">
        <v>440</v>
      </c>
      <c r="C15" t="s">
        <v>114</v>
      </c>
      <c r="D15" s="101">
        <v>-56.2</v>
      </c>
      <c r="E15" s="113" t="s">
        <v>54</v>
      </c>
    </row>
    <row r="16" spans="1:15" ht="14.4">
      <c r="A16" s="108">
        <v>41089</v>
      </c>
      <c r="B16" t="s">
        <v>440</v>
      </c>
      <c r="C16" t="s">
        <v>114</v>
      </c>
      <c r="D16" s="101">
        <v>-56.2</v>
      </c>
      <c r="E16" s="113" t="s">
        <v>55</v>
      </c>
    </row>
    <row r="17" spans="1:5" ht="14.4">
      <c r="A17" s="108">
        <v>41089</v>
      </c>
      <c r="B17" t="s">
        <v>442</v>
      </c>
      <c r="C17" t="s">
        <v>119</v>
      </c>
      <c r="D17" s="101">
        <v>-1200</v>
      </c>
    </row>
    <row r="18" spans="1:5" ht="14.4">
      <c r="A18" s="108">
        <v>41092</v>
      </c>
      <c r="B18" t="s">
        <v>440</v>
      </c>
      <c r="C18" t="s">
        <v>114</v>
      </c>
      <c r="D18" s="101">
        <v>-56.2</v>
      </c>
      <c r="E18" s="113" t="s">
        <v>56</v>
      </c>
    </row>
    <row r="19" spans="1:5" ht="14.4">
      <c r="A19" s="108">
        <v>41131</v>
      </c>
      <c r="B19" t="s">
        <v>440</v>
      </c>
      <c r="C19" t="s">
        <v>114</v>
      </c>
      <c r="D19" s="101">
        <v>-56.2</v>
      </c>
      <c r="E19" s="113" t="s">
        <v>57</v>
      </c>
    </row>
    <row r="20" spans="1:5" ht="14.4">
      <c r="A20" s="108">
        <v>41164</v>
      </c>
      <c r="B20" t="s">
        <v>440</v>
      </c>
      <c r="C20" t="s">
        <v>114</v>
      </c>
      <c r="D20" s="101">
        <v>-56.2</v>
      </c>
      <c r="E20" s="113" t="s">
        <v>58</v>
      </c>
    </row>
    <row r="21" spans="1:5" ht="15.75" customHeight="1">
      <c r="A21" s="108">
        <v>41166</v>
      </c>
      <c r="B21" t="s">
        <v>440</v>
      </c>
      <c r="C21" t="s">
        <v>114</v>
      </c>
      <c r="D21" s="101">
        <v>-56.2</v>
      </c>
      <c r="E21" s="113" t="s">
        <v>59</v>
      </c>
    </row>
    <row r="22" spans="1:5" ht="15.75" customHeight="1">
      <c r="A22" s="108">
        <v>41198</v>
      </c>
      <c r="B22" t="s">
        <v>446</v>
      </c>
      <c r="C22" t="s">
        <v>33</v>
      </c>
      <c r="D22" s="101">
        <v>-15.57</v>
      </c>
    </row>
    <row r="23" spans="1:5" ht="15.75" customHeight="1">
      <c r="A23" s="108">
        <v>41198</v>
      </c>
      <c r="B23" t="s">
        <v>447</v>
      </c>
      <c r="C23" t="s">
        <v>42</v>
      </c>
      <c r="D23" s="101">
        <v>-628.54</v>
      </c>
    </row>
    <row r="24" spans="1:5" ht="15.75" customHeight="1">
      <c r="A24" s="108">
        <v>41211</v>
      </c>
      <c r="B24" t="s">
        <v>442</v>
      </c>
      <c r="C24" t="s">
        <v>40</v>
      </c>
      <c r="D24" s="101">
        <v>-22.77</v>
      </c>
    </row>
    <row r="25" spans="1:5" ht="15.75" customHeight="1">
      <c r="A25" s="108">
        <v>41212</v>
      </c>
      <c r="B25" t="s">
        <v>440</v>
      </c>
      <c r="C25" t="s">
        <v>114</v>
      </c>
      <c r="D25" s="101">
        <v>-56.2</v>
      </c>
      <c r="E25" t="s">
        <v>61</v>
      </c>
    </row>
    <row r="26" spans="1:5" ht="15.75" customHeight="1">
      <c r="A26" s="108">
        <v>41218</v>
      </c>
      <c r="B26" t="s">
        <v>439</v>
      </c>
      <c r="C26" t="s">
        <v>25</v>
      </c>
      <c r="D26" s="101">
        <v>128.54</v>
      </c>
    </row>
    <row r="27" spans="1:5" ht="15.75" customHeight="1">
      <c r="A27" s="108">
        <v>41260</v>
      </c>
      <c r="B27" t="s">
        <v>442</v>
      </c>
      <c r="C27" t="s">
        <v>119</v>
      </c>
      <c r="D27" s="101">
        <v>-1500</v>
      </c>
    </row>
    <row r="28" spans="1:5" ht="15.75" customHeight="1">
      <c r="A28" s="108">
        <v>41274</v>
      </c>
      <c r="B28" t="s">
        <v>440</v>
      </c>
      <c r="C28" t="s">
        <v>114</v>
      </c>
      <c r="D28" s="101">
        <v>-56.2</v>
      </c>
      <c r="E28" t="s">
        <v>62</v>
      </c>
    </row>
    <row r="29" spans="1:5" ht="15.75" customHeight="1">
      <c r="D29" s="101"/>
    </row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Jaarverslag</vt:lpstr>
      <vt:lpstr>Bijdrage eigenaren</vt:lpstr>
      <vt:lpstr>Sheet1</vt:lpstr>
      <vt:lpstr>2023</vt:lpstr>
      <vt:lpstr>2016</vt:lpstr>
      <vt:lpstr>2015</vt:lpstr>
      <vt:lpstr>2014</vt:lpstr>
      <vt:lpstr>2013</vt:lpstr>
      <vt:lpstr>2012</vt:lpstr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Heleen Schellekens | Xtendis</dc:creator>
  <cp:lastModifiedBy>Heleen Schellekens | Xtendis</cp:lastModifiedBy>
  <dcterms:created xsi:type="dcterms:W3CDTF">2024-02-07T10:34:13Z</dcterms:created>
  <dcterms:modified xsi:type="dcterms:W3CDTF">2024-02-12T20:44:59Z</dcterms:modified>
</cp:coreProperties>
</file>